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d.zettl\Dropbox\Besaitung\Blog\"/>
    </mc:Choice>
  </mc:AlternateContent>
  <xr:revisionPtr revIDLastSave="0" documentId="13_ncr:1000001_{B58C47D7-1CDA-5F4A-AE76-3AD2E61B9268}" xr6:coauthVersionLast="46" xr6:coauthVersionMax="46" xr10:uidLastSave="{00000000-0000-0000-0000-000000000000}"/>
  <bookViews>
    <workbookView xWindow="0" yWindow="0" windowWidth="12570" windowHeight="10920" activeTab="3" xr2:uid="{00000000-000D-0000-FFFF-FFFF00000000}"/>
  </bookViews>
  <sheets>
    <sheet name="Anleitung" sheetId="6" r:id="rId1"/>
    <sheet name="Schwunggewicht" sheetId="1" r:id="rId2"/>
    <sheet name="Egalisierung" sheetId="3" r:id="rId3"/>
    <sheet name="Gewichtstuning" sheetId="4" r:id="rId4"/>
    <sheet name="Umrechnungen" sheetId="5" r:id="rId5"/>
  </sheets>
  <definedNames>
    <definedName name="_xlnm.Print_Area" localSheetId="2">Egalisierung!$A$1:$S$147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1" i="1" l="1"/>
  <c r="J60" i="1"/>
  <c r="J37" i="1"/>
  <c r="J36" i="1"/>
  <c r="J40" i="1"/>
  <c r="J12" i="1"/>
  <c r="W6" i="1"/>
  <c r="W5" i="1"/>
  <c r="W4" i="1"/>
  <c r="V6" i="1"/>
  <c r="V5" i="1"/>
  <c r="V4" i="1"/>
  <c r="U6" i="1"/>
  <c r="U5" i="1"/>
  <c r="U4" i="1"/>
  <c r="G12" i="1"/>
  <c r="G13" i="1"/>
  <c r="G15" i="1"/>
  <c r="G16" i="1"/>
  <c r="G22" i="1"/>
  <c r="U23" i="1"/>
  <c r="J64" i="1"/>
  <c r="C25" i="4"/>
  <c r="C24" i="4"/>
  <c r="G21" i="1"/>
  <c r="D20" i="5"/>
  <c r="D16" i="5"/>
  <c r="D12" i="5"/>
  <c r="D7" i="5"/>
  <c r="D6" i="5"/>
  <c r="D4" i="5"/>
  <c r="D3" i="5"/>
  <c r="D25" i="4"/>
  <c r="D24" i="4"/>
  <c r="C23" i="4"/>
  <c r="D23" i="4"/>
  <c r="C9" i="4"/>
  <c r="C8" i="4"/>
  <c r="C10" i="4"/>
  <c r="F28" i="3"/>
  <c r="E28" i="3"/>
  <c r="D28" i="3"/>
  <c r="F22" i="3"/>
  <c r="E22" i="3"/>
  <c r="D22" i="3"/>
  <c r="C7" i="3"/>
  <c r="G69" i="1"/>
  <c r="W22" i="1"/>
  <c r="F6" i="3"/>
  <c r="G45" i="1"/>
  <c r="V22" i="1"/>
  <c r="E6" i="3"/>
  <c r="U22" i="1"/>
  <c r="D6" i="3"/>
  <c r="C6" i="3"/>
  <c r="C5" i="3"/>
  <c r="F4" i="3"/>
  <c r="E4" i="3"/>
  <c r="D4" i="3"/>
  <c r="G68" i="1"/>
  <c r="N62" i="1"/>
  <c r="N63" i="1"/>
  <c r="O62" i="1"/>
  <c r="O63" i="1"/>
  <c r="D60" i="1"/>
  <c r="D61" i="1"/>
  <c r="D63" i="1"/>
  <c r="W16" i="1"/>
  <c r="G60" i="1"/>
  <c r="G61" i="1"/>
  <c r="G63" i="1"/>
  <c r="G44" i="1"/>
  <c r="V21" i="1"/>
  <c r="E5" i="3"/>
  <c r="E15" i="3"/>
  <c r="E14" i="3"/>
  <c r="G36" i="1"/>
  <c r="G37" i="1"/>
  <c r="G39" i="1"/>
  <c r="D36" i="1"/>
  <c r="D37" i="1"/>
  <c r="D39" i="1"/>
  <c r="W21" i="1"/>
  <c r="F5" i="3"/>
  <c r="G20" i="1"/>
  <c r="U21" i="1"/>
  <c r="D5" i="3"/>
  <c r="W13" i="1"/>
  <c r="V13" i="1"/>
  <c r="U13" i="1"/>
  <c r="J13" i="1"/>
  <c r="U12" i="1"/>
  <c r="D12" i="1"/>
  <c r="D13" i="1"/>
  <c r="D15" i="1"/>
  <c r="W12" i="1"/>
  <c r="J16" i="1"/>
  <c r="U16" i="1"/>
  <c r="W11" i="1"/>
  <c r="V11" i="1"/>
  <c r="U11" i="1"/>
  <c r="D40" i="1"/>
  <c r="V15" i="1"/>
  <c r="D41" i="1"/>
  <c r="D16" i="1"/>
  <c r="U15" i="1"/>
  <c r="D17" i="1"/>
  <c r="G40" i="1"/>
  <c r="G46" i="1"/>
  <c r="V23" i="1"/>
  <c r="E7" i="3"/>
  <c r="E9" i="3"/>
  <c r="E11" i="3"/>
  <c r="G47" i="1"/>
  <c r="V16" i="1"/>
  <c r="V14" i="1"/>
  <c r="D65" i="1"/>
  <c r="D64" i="1"/>
  <c r="W15" i="1"/>
  <c r="W14" i="1"/>
  <c r="V12" i="1"/>
  <c r="U14" i="1"/>
  <c r="G71" i="1"/>
  <c r="G64" i="1"/>
  <c r="G70" i="1"/>
  <c r="W23" i="1"/>
  <c r="F7" i="3"/>
  <c r="F9" i="3"/>
  <c r="F11" i="3"/>
  <c r="F15" i="3"/>
  <c r="F14" i="3"/>
  <c r="F29" i="3"/>
  <c r="E29" i="3"/>
  <c r="E18" i="3"/>
  <c r="D15" i="3"/>
  <c r="D14" i="3"/>
  <c r="D29" i="3"/>
  <c r="C27" i="4"/>
  <c r="D27" i="4"/>
  <c r="C28" i="4"/>
  <c r="D28" i="4"/>
  <c r="G23" i="1"/>
  <c r="E10" i="3"/>
  <c r="E16" i="3"/>
  <c r="E20" i="3"/>
  <c r="E23" i="3"/>
  <c r="E31" i="3"/>
  <c r="F16" i="3"/>
  <c r="F20" i="3"/>
  <c r="F30" i="3"/>
  <c r="F10" i="3"/>
  <c r="F18" i="3"/>
  <c r="D18" i="3"/>
  <c r="D7" i="3"/>
  <c r="C29" i="4"/>
  <c r="D29" i="4"/>
  <c r="E30" i="3"/>
  <c r="E33" i="3"/>
  <c r="E35" i="3"/>
  <c r="D16" i="3"/>
  <c r="D20" i="3"/>
  <c r="D30" i="3"/>
  <c r="D9" i="3"/>
  <c r="D11" i="3"/>
  <c r="D10" i="3"/>
  <c r="F23" i="3"/>
  <c r="F31" i="3"/>
  <c r="F33" i="3"/>
  <c r="F35" i="3"/>
  <c r="E34" i="3"/>
  <c r="D23" i="3"/>
  <c r="D31" i="3"/>
  <c r="D33" i="3"/>
  <c r="D35" i="3"/>
  <c r="I10" i="3"/>
  <c r="F34" i="3"/>
  <c r="D34" i="3"/>
</calcChain>
</file>

<file path=xl/sharedStrings.xml><?xml version="1.0" encoding="utf-8"?>
<sst xmlns="http://schemas.openxmlformats.org/spreadsheetml/2006/main" count="269" uniqueCount="99">
  <si>
    <t>Parameter</t>
  </si>
  <si>
    <t>Resultate</t>
  </si>
  <si>
    <t>Korrekturfaktor</t>
  </si>
  <si>
    <t>Ausfüllen</t>
  </si>
  <si>
    <t>Korregierter Wert</t>
  </si>
  <si>
    <t>Schwunggewicht [kgcm^2]</t>
  </si>
  <si>
    <t>Balance[cm]</t>
  </si>
  <si>
    <t>Aufhängung [cm]</t>
  </si>
  <si>
    <t>Startzeit[s]</t>
  </si>
  <si>
    <t>Zeit nach 10 Schwingungen[s]</t>
  </si>
  <si>
    <t>Zeit 10 Schwingungen [s]</t>
  </si>
  <si>
    <t>Zeit 1 Schwung [s]</t>
  </si>
  <si>
    <t>RecoilWeight</t>
  </si>
  <si>
    <t>Polarization Index</t>
  </si>
  <si>
    <t>Schwunggewicht messen</t>
  </si>
  <si>
    <t>Schläger 1</t>
  </si>
  <si>
    <t>Schläger 2</t>
  </si>
  <si>
    <t>Schläger 3</t>
  </si>
  <si>
    <t>Gewicht gemessen [g]</t>
  </si>
  <si>
    <t>Balance gemessen [cm]</t>
  </si>
  <si>
    <t>Gewicht gerechnet [g]</t>
  </si>
  <si>
    <t>Balance gerechnet [cm]</t>
  </si>
  <si>
    <t>Effektive Masse</t>
  </si>
  <si>
    <t>Position Gewicht 1 [cm]</t>
  </si>
  <si>
    <t>Position Gewicht 2 [cm]</t>
  </si>
  <si>
    <t>Finales Recoilweight</t>
  </si>
  <si>
    <t>Finale Effective Masse</t>
  </si>
  <si>
    <t>Finaler Polarization Index</t>
  </si>
  <si>
    <t>Abgleich möglich:</t>
  </si>
  <si>
    <t>Balance [cm]</t>
  </si>
  <si>
    <t>Gh [g]</t>
  </si>
  <si>
    <t>Gt [g]</t>
  </si>
  <si>
    <t>Gewicht Position 1 [g]</t>
  </si>
  <si>
    <t>Gewicht Position 2 [g]</t>
  </si>
  <si>
    <t>Finales Gewicht [g]</t>
  </si>
  <si>
    <t>Finale Balance [cm]</t>
  </si>
  <si>
    <t>Schwunggewicht gependelt [kgcm^2]</t>
  </si>
  <si>
    <t>Schwunggewicht gerechnet [kgcm^2]</t>
  </si>
  <si>
    <t>Finales Schwunggewicht [kgcm^2]</t>
  </si>
  <si>
    <t>Schwunggewichtsveränderung [kgcm^2]</t>
  </si>
  <si>
    <t xml:space="preserve">Schläger 2 </t>
  </si>
  <si>
    <t>Position des Massepunktes [cm]</t>
  </si>
  <si>
    <t>Hinzuzufügende Masse [g]</t>
  </si>
  <si>
    <t>Schwunggewichterhöhung durch Gewicht 1</t>
  </si>
  <si>
    <t>Schwunggewichterhöhung durch Gewicht 2</t>
  </si>
  <si>
    <t>Balance neu [cm]</t>
  </si>
  <si>
    <t>Angepeilte Specs</t>
  </si>
  <si>
    <t>Schwunggewicht neu [kgcm^2]</t>
  </si>
  <si>
    <t>Ergebnis</t>
  </si>
  <si>
    <t>Schwunggewicht eingeben</t>
  </si>
  <si>
    <t>Gewicht [g]</t>
  </si>
  <si>
    <t>Welche Daten sollen verwendet werden?</t>
  </si>
  <si>
    <t>Gewicht 1 [g]</t>
  </si>
  <si>
    <t>Gewicht 2 [g]</t>
  </si>
  <si>
    <t>Gewicht 3 [g]</t>
  </si>
  <si>
    <t>Gewicht 4 [g]</t>
  </si>
  <si>
    <t>Position 1 [cm]</t>
  </si>
  <si>
    <t>Position 2 [cm]</t>
  </si>
  <si>
    <t>Position 3 [cm]</t>
  </si>
  <si>
    <t>Position 4 [cm]</t>
  </si>
  <si>
    <t>Vorzustand</t>
  </si>
  <si>
    <t>Berechnung</t>
  </si>
  <si>
    <t>Abweichung</t>
  </si>
  <si>
    <t>Bleiband 1</t>
  </si>
  <si>
    <t>Gewicht je cm [g]</t>
  </si>
  <si>
    <t>Benötigtes Gewicht [g]</t>
  </si>
  <si>
    <t>Erforderliche Länge [cm]</t>
  </si>
  <si>
    <t>Zoll</t>
  </si>
  <si>
    <t>Pfund</t>
  </si>
  <si>
    <t>Kilogramm</t>
  </si>
  <si>
    <t>Umrechnungen</t>
  </si>
  <si>
    <t>Bleiband 2</t>
  </si>
  <si>
    <t>Bleiband 3</t>
  </si>
  <si>
    <t>Zentimeter</t>
  </si>
  <si>
    <t>Die Werte der verschiedenen Schläger werden danach in der Zusammenfassung dargestellt und die Maximalwerte farblich markiert.</t>
  </si>
  <si>
    <t>Will man nun die Schläger auf bestimmte Werte angleichen kann man dies in der Registerkarte "Egalisierung" durchführen. Dazu muss man die Datenquelle bestimmen und die gewünschten Parameter eingeben</t>
  </si>
  <si>
    <t>Die Ergebnisse werden zudem in einer Grafischen Darstellung angezeigt</t>
  </si>
  <si>
    <t>Anleitung</t>
  </si>
  <si>
    <t xml:space="preserve">Egalisierung </t>
  </si>
  <si>
    <t>Schwunggewicht mit Halterung [kgcm^2]</t>
  </si>
  <si>
    <t>Gewicht der Aufhängung [g]</t>
  </si>
  <si>
    <t>Schwunggewicht  [kgcm^2]</t>
  </si>
  <si>
    <t>Schwunggewicht unbesaitet mit Aufhängung pendeln</t>
  </si>
  <si>
    <t>Resultate Werte mit Aufhängung</t>
  </si>
  <si>
    <t>Resultate Werte ohne Aufhängung</t>
  </si>
  <si>
    <t xml:space="preserve">Schwunggewicht besaitet pendeln </t>
  </si>
  <si>
    <t>mgR/I</t>
  </si>
  <si>
    <t>Pendelmethode unbesaitet</t>
  </si>
  <si>
    <t>Werte im Tabellenblatt "Schwunggewicht" eingeben. Hierbei kann das Schwunggewicht entweder durch auspendeln, messen oder durch Direkteingabe erfolgen. Die erhaltenen Schwungwerte der Gewichtsmessmethoden dürfen nur als Näherung betrachtet werden.</t>
  </si>
  <si>
    <t>Je nach dem wo ein bestimmtes Gewicht platziert wird, berechnet das Tool die Position sowie das zugehörige Gewicht des 2ten Gewichtspunktes, um das gewünschte Schwunggewicht zu erreichen.</t>
  </si>
  <si>
    <t>Das Ergebnis wird daraufhin tabellarisch dargestellt</t>
  </si>
  <si>
    <t>Durch Veränderung der Position bzw. der Masse des einzustellenden Gewichtes, kann man zudem den Balancepunkt der Schläger mitabgleichen.</t>
  </si>
  <si>
    <t>Position Gt [cm]</t>
  </si>
  <si>
    <t>Position Gh [cm]</t>
  </si>
  <si>
    <t>Zusammenfassung Direkteingabe</t>
  </si>
  <si>
    <t xml:space="preserve">Zusammenfassung Pendeln unbesaitet </t>
  </si>
  <si>
    <t>Zusammenfassung Pendelmethode besaitet / Messmethode</t>
  </si>
  <si>
    <t>Balance über Gewicht [cm]</t>
  </si>
  <si>
    <t>Gesamgewicht (GT+GH) [g]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</si>
</sst>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2">
    <xf numFmtId="0" fontId="0" fillId="0" borderId="0" xfId="0"/>
    <xf numFmtId="0" fontId="0" fillId="0" borderId="0" xfId="0" applyFill="1"/>
    <xf numFmtId="0" fontId="0" fillId="2" borderId="0" xfId="0" applyFill="1" applyBorder="1"/>
    <xf numFmtId="0" fontId="2" fillId="2" borderId="12" xfId="0" applyFont="1" applyFill="1" applyBorder="1" applyAlignment="1">
      <alignment horizontal="center"/>
    </xf>
    <xf numFmtId="0" fontId="0" fillId="2" borderId="3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4" xfId="0" applyFill="1" applyBorder="1"/>
    <xf numFmtId="0" fontId="0" fillId="6" borderId="1" xfId="0" applyFill="1" applyBorder="1"/>
    <xf numFmtId="0" fontId="2" fillId="6" borderId="12" xfId="0" applyFont="1" applyFill="1" applyBorder="1" applyAlignment="1">
      <alignment horizontal="center"/>
    </xf>
    <xf numFmtId="0" fontId="0" fillId="6" borderId="2" xfId="0" applyFill="1" applyBorder="1"/>
    <xf numFmtId="0" fontId="0" fillId="6" borderId="4" xfId="0" applyFill="1" applyBorder="1"/>
    <xf numFmtId="0" fontId="0" fillId="6" borderId="3" xfId="0" applyFill="1" applyBorder="1"/>
    <xf numFmtId="0" fontId="0" fillId="8" borderId="1" xfId="0" applyFill="1" applyBorder="1"/>
    <xf numFmtId="0" fontId="2" fillId="8" borderId="12" xfId="0" applyFont="1" applyFill="1" applyBorder="1" applyAlignment="1">
      <alignment horizontal="center"/>
    </xf>
    <xf numFmtId="0" fontId="0" fillId="8" borderId="2" xfId="0" applyFill="1" applyBorder="1"/>
    <xf numFmtId="0" fontId="0" fillId="8" borderId="4" xfId="0" applyFill="1" applyBorder="1"/>
    <xf numFmtId="0" fontId="0" fillId="8" borderId="15" xfId="0" applyFill="1" applyBorder="1"/>
    <xf numFmtId="0" fontId="0" fillId="8" borderId="13" xfId="0" applyFill="1" applyBorder="1"/>
    <xf numFmtId="0" fontId="0" fillId="8" borderId="14" xfId="0" applyFill="1" applyBorder="1"/>
    <xf numFmtId="0" fontId="0" fillId="8" borderId="3" xfId="0" applyFill="1" applyBorder="1"/>
    <xf numFmtId="0" fontId="0" fillId="0" borderId="0" xfId="0" applyFill="1" applyBorder="1"/>
    <xf numFmtId="0" fontId="1" fillId="9" borderId="10" xfId="0" applyFont="1" applyFill="1" applyBorder="1"/>
    <xf numFmtId="0" fontId="1" fillId="9" borderId="11" xfId="0" applyFont="1" applyFill="1" applyBorder="1"/>
    <xf numFmtId="0" fontId="1" fillId="2" borderId="0" xfId="0" applyFont="1" applyFill="1" applyBorder="1"/>
    <xf numFmtId="0" fontId="0" fillId="10" borderId="12" xfId="0" applyFill="1" applyBorder="1"/>
    <xf numFmtId="0" fontId="0" fillId="10" borderId="2" xfId="0" applyFill="1" applyBorder="1"/>
    <xf numFmtId="0" fontId="0" fillId="10" borderId="0" xfId="0" applyFill="1" applyBorder="1"/>
    <xf numFmtId="0" fontId="0" fillId="10" borderId="4" xfId="0" applyFill="1" applyBorder="1"/>
    <xf numFmtId="0" fontId="0" fillId="10" borderId="14" xfId="0" applyFill="1" applyBorder="1"/>
    <xf numFmtId="0" fontId="0" fillId="10" borderId="15" xfId="0" applyFill="1" applyBorder="1"/>
    <xf numFmtId="0" fontId="0" fillId="10" borderId="13" xfId="0" applyFill="1" applyBorder="1"/>
    <xf numFmtId="0" fontId="1" fillId="10" borderId="14" xfId="0" applyFont="1" applyFill="1" applyBorder="1"/>
    <xf numFmtId="0" fontId="1" fillId="10" borderId="3" xfId="0" applyFont="1" applyFill="1" applyBorder="1"/>
    <xf numFmtId="0" fontId="1" fillId="10" borderId="0" xfId="0" applyFont="1" applyFill="1" applyBorder="1"/>
    <xf numFmtId="0" fontId="1" fillId="9" borderId="27" xfId="0" applyFont="1" applyFill="1" applyBorder="1"/>
    <xf numFmtId="0" fontId="1" fillId="9" borderId="28" xfId="0" applyFont="1" applyFill="1" applyBorder="1"/>
    <xf numFmtId="0" fontId="2" fillId="11" borderId="1" xfId="0" applyFont="1" applyFill="1" applyBorder="1"/>
    <xf numFmtId="0" fontId="2" fillId="7" borderId="2" xfId="0" applyFont="1" applyFill="1" applyBorder="1"/>
    <xf numFmtId="0" fontId="2" fillId="5" borderId="9" xfId="0" applyFont="1" applyFill="1" applyBorder="1"/>
    <xf numFmtId="0" fontId="0" fillId="10" borderId="1" xfId="0" applyFill="1" applyBorder="1"/>
    <xf numFmtId="0" fontId="0" fillId="10" borderId="3" xfId="0" applyFill="1" applyBorder="1"/>
    <xf numFmtId="0" fontId="0" fillId="9" borderId="24" xfId="0" applyFont="1" applyFill="1" applyBorder="1"/>
    <xf numFmtId="0" fontId="0" fillId="9" borderId="10" xfId="0" applyFont="1" applyFill="1" applyBorder="1"/>
    <xf numFmtId="0" fontId="0" fillId="9" borderId="11" xfId="0" applyFont="1" applyFill="1" applyBorder="1"/>
    <xf numFmtId="0" fontId="1" fillId="9" borderId="30" xfId="0" applyFont="1" applyFill="1" applyBorder="1"/>
    <xf numFmtId="0" fontId="3" fillId="9" borderId="17" xfId="0" applyFont="1" applyFill="1" applyBorder="1"/>
    <xf numFmtId="0" fontId="3" fillId="9" borderId="6" xfId="0" applyFont="1" applyFill="1" applyBorder="1"/>
    <xf numFmtId="0" fontId="9" fillId="9" borderId="27" xfId="0" applyFont="1" applyFill="1" applyBorder="1"/>
    <xf numFmtId="0" fontId="9" fillId="9" borderId="28" xfId="0" applyFont="1" applyFill="1" applyBorder="1"/>
    <xf numFmtId="0" fontId="0" fillId="0" borderId="0" xfId="0" applyFont="1"/>
    <xf numFmtId="0" fontId="0" fillId="10" borderId="0" xfId="0" applyFont="1" applyFill="1" applyBorder="1"/>
    <xf numFmtId="0" fontId="2" fillId="10" borderId="0" xfId="0" applyFont="1" applyFill="1" applyBorder="1"/>
    <xf numFmtId="0" fontId="8" fillId="10" borderId="0" xfId="0" applyFont="1" applyFill="1" applyBorder="1"/>
    <xf numFmtId="0" fontId="7" fillId="10" borderId="0" xfId="0" applyFont="1" applyFill="1" applyBorder="1"/>
    <xf numFmtId="0" fontId="2" fillId="9" borderId="9" xfId="0" applyFont="1" applyFill="1" applyBorder="1" applyAlignment="1">
      <alignment horizontal="center"/>
    </xf>
    <xf numFmtId="0" fontId="0" fillId="0" borderId="0" xfId="0" applyFont="1" applyFill="1" applyBorder="1"/>
    <xf numFmtId="2" fontId="8" fillId="10" borderId="0" xfId="0" applyNumberFormat="1" applyFont="1" applyFill="1" applyBorder="1"/>
    <xf numFmtId="0" fontId="4" fillId="10" borderId="0" xfId="0" applyFont="1" applyFill="1" applyBorder="1"/>
    <xf numFmtId="0" fontId="1" fillId="13" borderId="28" xfId="0" applyFont="1" applyFill="1" applyBorder="1"/>
    <xf numFmtId="0" fontId="1" fillId="13" borderId="29" xfId="0" applyFont="1" applyFill="1" applyBorder="1"/>
    <xf numFmtId="0" fontId="1" fillId="6" borderId="0" xfId="0" applyFont="1" applyFill="1" applyBorder="1"/>
    <xf numFmtId="0" fontId="0" fillId="6" borderId="0" xfId="0" applyFill="1" applyBorder="1"/>
    <xf numFmtId="0" fontId="1" fillId="8" borderId="0" xfId="0" applyFont="1" applyFill="1" applyBorder="1"/>
    <xf numFmtId="0" fontId="0" fillId="8" borderId="0" xfId="0" applyFill="1" applyBorder="1"/>
    <xf numFmtId="2" fontId="0" fillId="0" borderId="27" xfId="0" applyNumberFormat="1" applyBorder="1"/>
    <xf numFmtId="2" fontId="0" fillId="0" borderId="24" xfId="0" applyNumberFormat="1" applyBorder="1"/>
    <xf numFmtId="2" fontId="0" fillId="0" borderId="23" xfId="0" applyNumberFormat="1" applyBorder="1"/>
    <xf numFmtId="2" fontId="0" fillId="0" borderId="28" xfId="0" applyNumberFormat="1" applyBorder="1"/>
    <xf numFmtId="2" fontId="0" fillId="0" borderId="10" xfId="0" applyNumberFormat="1" applyBorder="1"/>
    <xf numFmtId="2" fontId="0" fillId="0" borderId="7" xfId="0" applyNumberFormat="1" applyBorder="1"/>
    <xf numFmtId="2" fontId="0" fillId="0" borderId="29" xfId="0" applyNumberFormat="1" applyBorder="1"/>
    <xf numFmtId="2" fontId="0" fillId="0" borderId="11" xfId="0" applyNumberFormat="1" applyBorder="1"/>
    <xf numFmtId="2" fontId="0" fillId="0" borderId="8" xfId="0" applyNumberFormat="1" applyBorder="1"/>
    <xf numFmtId="2" fontId="10" fillId="0" borderId="24" xfId="0" applyNumberFormat="1" applyFont="1" applyBorder="1"/>
    <xf numFmtId="0" fontId="2" fillId="0" borderId="5" xfId="0" applyFont="1" applyFill="1" applyBorder="1"/>
    <xf numFmtId="0" fontId="2" fillId="0" borderId="28" xfId="0" applyFont="1" applyFill="1" applyBorder="1"/>
    <xf numFmtId="0" fontId="9" fillId="14" borderId="27" xfId="0" applyFont="1" applyFill="1" applyBorder="1"/>
    <xf numFmtId="0" fontId="9" fillId="14" borderId="28" xfId="0" applyFont="1" applyFill="1" applyBorder="1"/>
    <xf numFmtId="0" fontId="9" fillId="14" borderId="29" xfId="0" applyFont="1" applyFill="1" applyBorder="1"/>
    <xf numFmtId="0" fontId="9" fillId="14" borderId="18" xfId="0" applyFont="1" applyFill="1" applyBorder="1"/>
    <xf numFmtId="0" fontId="9" fillId="14" borderId="20" xfId="0" applyFont="1" applyFill="1" applyBorder="1"/>
    <xf numFmtId="0" fontId="9" fillId="10" borderId="0" xfId="0" applyFont="1" applyFill="1" applyBorder="1"/>
    <xf numFmtId="0" fontId="10" fillId="10" borderId="0" xfId="0" applyFont="1" applyFill="1" applyBorder="1"/>
    <xf numFmtId="0" fontId="0" fillId="10" borderId="3" xfId="0" applyFont="1" applyFill="1" applyBorder="1"/>
    <xf numFmtId="0" fontId="0" fillId="10" borderId="4" xfId="0" applyFont="1" applyFill="1" applyBorder="1"/>
    <xf numFmtId="0" fontId="1" fillId="0" borderId="0" xfId="0" applyFont="1" applyFill="1" applyBorder="1"/>
    <xf numFmtId="0" fontId="0" fillId="3" borderId="3" xfId="0" applyFont="1" applyFill="1" applyBorder="1"/>
    <xf numFmtId="0" fontId="0" fillId="3" borderId="0" xfId="0" applyFont="1" applyFill="1" applyBorder="1"/>
    <xf numFmtId="0" fontId="0" fillId="3" borderId="4" xfId="0" applyFont="1" applyFill="1" applyBorder="1"/>
    <xf numFmtId="0" fontId="11" fillId="3" borderId="3" xfId="0" applyFont="1" applyFill="1" applyBorder="1"/>
    <xf numFmtId="0" fontId="13" fillId="3" borderId="18" xfId="0" applyFont="1" applyFill="1" applyBorder="1"/>
    <xf numFmtId="0" fontId="13" fillId="3" borderId="19" xfId="0" applyFont="1" applyFill="1" applyBorder="1"/>
    <xf numFmtId="0" fontId="13" fillId="3" borderId="20" xfId="0" applyFont="1" applyFill="1" applyBorder="1"/>
    <xf numFmtId="164" fontId="13" fillId="3" borderId="34" xfId="0" applyNumberFormat="1" applyFont="1" applyFill="1" applyBorder="1"/>
    <xf numFmtId="0" fontId="1" fillId="3" borderId="1" xfId="0" applyFont="1" applyFill="1" applyBorder="1"/>
    <xf numFmtId="0" fontId="1" fillId="0" borderId="24" xfId="0" applyFont="1" applyFill="1" applyBorder="1" applyAlignment="1" applyProtection="1">
      <alignment vertical="center"/>
      <protection locked="0"/>
    </xf>
    <xf numFmtId="0" fontId="1" fillId="0" borderId="10" xfId="0" applyFont="1" applyFill="1" applyBorder="1" applyAlignment="1" applyProtection="1">
      <alignment vertical="center"/>
      <protection locked="0"/>
    </xf>
    <xf numFmtId="0" fontId="1" fillId="0" borderId="11" xfId="0" applyFont="1" applyFill="1" applyBorder="1" applyAlignment="1" applyProtection="1">
      <alignment vertical="center"/>
      <protection locked="0"/>
    </xf>
    <xf numFmtId="2" fontId="2" fillId="0" borderId="10" xfId="0" applyNumberFormat="1" applyFont="1" applyFill="1" applyBorder="1" applyProtection="1">
      <protection locked="0"/>
    </xf>
    <xf numFmtId="2" fontId="2" fillId="0" borderId="17" xfId="0" applyNumberFormat="1" applyFont="1" applyFill="1" applyBorder="1" applyProtection="1">
      <protection locked="0"/>
    </xf>
    <xf numFmtId="2" fontId="2" fillId="0" borderId="21" xfId="0" applyNumberFormat="1" applyFont="1" applyFill="1" applyBorder="1" applyProtection="1">
      <protection locked="0"/>
    </xf>
    <xf numFmtId="2" fontId="10" fillId="14" borderId="24" xfId="0" applyNumberFormat="1" applyFont="1" applyFill="1" applyBorder="1" applyProtection="1">
      <protection hidden="1"/>
    </xf>
    <xf numFmtId="2" fontId="10" fillId="14" borderId="10" xfId="0" applyNumberFormat="1" applyFont="1" applyFill="1" applyBorder="1" applyProtection="1">
      <protection hidden="1"/>
    </xf>
    <xf numFmtId="2" fontId="10" fillId="14" borderId="11" xfId="0" applyNumberFormat="1" applyFont="1" applyFill="1" applyBorder="1" applyProtection="1">
      <protection hidden="1"/>
    </xf>
    <xf numFmtId="0" fontId="10" fillId="14" borderId="25" xfId="0" applyFont="1" applyFill="1" applyBorder="1" applyProtection="1">
      <protection hidden="1"/>
    </xf>
    <xf numFmtId="0" fontId="10" fillId="14" borderId="31" xfId="0" applyFont="1" applyFill="1" applyBorder="1" applyProtection="1">
      <protection hidden="1"/>
    </xf>
    <xf numFmtId="0" fontId="10" fillId="14" borderId="26" xfId="0" applyFont="1" applyFill="1" applyBorder="1" applyProtection="1">
      <protection hidden="1"/>
    </xf>
    <xf numFmtId="0" fontId="10" fillId="14" borderId="33" xfId="0" applyFont="1" applyFill="1" applyBorder="1" applyProtection="1">
      <protection hidden="1"/>
    </xf>
    <xf numFmtId="2" fontId="0" fillId="11" borderId="22" xfId="0" applyNumberFormat="1" applyFont="1" applyFill="1" applyBorder="1" applyProtection="1">
      <protection hidden="1"/>
    </xf>
    <xf numFmtId="2" fontId="0" fillId="5" borderId="22" xfId="0" applyNumberFormat="1" applyFont="1" applyFill="1" applyBorder="1" applyProtection="1">
      <protection hidden="1"/>
    </xf>
    <xf numFmtId="2" fontId="0" fillId="7" borderId="22" xfId="0" applyNumberFormat="1" applyFont="1" applyFill="1" applyBorder="1" applyProtection="1">
      <protection hidden="1"/>
    </xf>
    <xf numFmtId="2" fontId="6" fillId="11" borderId="17" xfId="0" applyNumberFormat="1" applyFont="1" applyFill="1" applyBorder="1" applyProtection="1">
      <protection hidden="1"/>
    </xf>
    <xf numFmtId="2" fontId="6" fillId="5" borderId="17" xfId="0" applyNumberFormat="1" applyFont="1" applyFill="1" applyBorder="1" applyProtection="1">
      <protection hidden="1"/>
    </xf>
    <xf numFmtId="2" fontId="6" fillId="7" borderId="17" xfId="0" applyNumberFormat="1" applyFont="1" applyFill="1" applyBorder="1" applyProtection="1">
      <protection hidden="1"/>
    </xf>
    <xf numFmtId="0" fontId="0" fillId="3" borderId="0" xfId="0" applyFont="1" applyFill="1" applyBorder="1" applyProtection="1">
      <protection hidden="1"/>
    </xf>
    <xf numFmtId="0" fontId="0" fillId="3" borderId="4" xfId="0" applyFont="1" applyFill="1" applyBorder="1" applyProtection="1">
      <protection hidden="1"/>
    </xf>
    <xf numFmtId="0" fontId="0" fillId="3" borderId="25" xfId="0" applyFont="1" applyFill="1" applyBorder="1" applyProtection="1">
      <protection hidden="1"/>
    </xf>
    <xf numFmtId="0" fontId="0" fillId="3" borderId="31" xfId="0" applyFont="1" applyFill="1" applyBorder="1" applyProtection="1">
      <protection hidden="1"/>
    </xf>
    <xf numFmtId="0" fontId="0" fillId="3" borderId="16" xfId="0" applyFont="1" applyFill="1" applyBorder="1" applyProtection="1">
      <protection hidden="1"/>
    </xf>
    <xf numFmtId="0" fontId="0" fillId="3" borderId="32" xfId="0" applyFont="1" applyFill="1" applyBorder="1" applyProtection="1">
      <protection hidden="1"/>
    </xf>
    <xf numFmtId="0" fontId="0" fillId="3" borderId="26" xfId="0" applyFont="1" applyFill="1" applyBorder="1" applyProtection="1">
      <protection hidden="1"/>
    </xf>
    <xf numFmtId="0" fontId="0" fillId="3" borderId="33" xfId="0" applyFont="1" applyFill="1" applyBorder="1" applyProtection="1">
      <protection hidden="1"/>
    </xf>
    <xf numFmtId="0" fontId="0" fillId="9" borderId="23" xfId="0" applyFont="1" applyFill="1" applyBorder="1" applyProtection="1">
      <protection hidden="1"/>
    </xf>
    <xf numFmtId="0" fontId="0" fillId="9" borderId="7" xfId="0" applyFont="1" applyFill="1" applyBorder="1" applyProtection="1">
      <protection hidden="1"/>
    </xf>
    <xf numFmtId="0" fontId="0" fillId="9" borderId="7" xfId="0" applyFill="1" applyBorder="1" applyProtection="1">
      <protection hidden="1"/>
    </xf>
    <xf numFmtId="0" fontId="2" fillId="3" borderId="8" xfId="0" applyFont="1" applyFill="1" applyBorder="1" applyProtection="1">
      <protection hidden="1"/>
    </xf>
    <xf numFmtId="0" fontId="1" fillId="9" borderId="23" xfId="0" applyFont="1" applyFill="1" applyBorder="1" applyProtection="1">
      <protection hidden="1"/>
    </xf>
    <xf numFmtId="0" fontId="1" fillId="9" borderId="7" xfId="0" applyFont="1" applyFill="1" applyBorder="1" applyProtection="1">
      <protection hidden="1"/>
    </xf>
    <xf numFmtId="0" fontId="1" fillId="0" borderId="7" xfId="0" applyFont="1" applyFill="1" applyBorder="1" applyProtection="1">
      <protection locked="0"/>
    </xf>
    <xf numFmtId="0" fontId="1" fillId="0" borderId="30" xfId="0" applyFont="1" applyFill="1" applyBorder="1" applyProtection="1">
      <protection locked="0"/>
    </xf>
    <xf numFmtId="0" fontId="1" fillId="0" borderId="10" xfId="0" applyFont="1" applyFill="1" applyBorder="1" applyProtection="1">
      <protection locked="0"/>
    </xf>
    <xf numFmtId="0" fontId="1" fillId="0" borderId="11" xfId="0" applyFont="1" applyFill="1" applyBorder="1" applyProtection="1">
      <protection locked="0"/>
    </xf>
    <xf numFmtId="0" fontId="2" fillId="11" borderId="17" xfId="0" applyFont="1" applyFill="1" applyBorder="1"/>
    <xf numFmtId="0" fontId="2" fillId="5" borderId="17" xfId="0" applyFont="1" applyFill="1" applyBorder="1"/>
    <xf numFmtId="0" fontId="2" fillId="7" borderId="17" xfId="0" applyFont="1" applyFill="1" applyBorder="1"/>
    <xf numFmtId="0" fontId="12" fillId="3" borderId="17" xfId="0" applyFont="1" applyFill="1" applyBorder="1"/>
    <xf numFmtId="164" fontId="0" fillId="11" borderId="34" xfId="0" applyNumberFormat="1" applyFont="1" applyFill="1" applyBorder="1" applyProtection="1">
      <protection hidden="1"/>
    </xf>
    <xf numFmtId="164" fontId="0" fillId="5" borderId="34" xfId="0" applyNumberFormat="1" applyFont="1" applyFill="1" applyBorder="1" applyProtection="1">
      <protection hidden="1"/>
    </xf>
    <xf numFmtId="164" fontId="0" fillId="7" borderId="34" xfId="0" applyNumberFormat="1" applyFont="1" applyFill="1" applyBorder="1" applyProtection="1">
      <protection hidden="1"/>
    </xf>
    <xf numFmtId="2" fontId="4" fillId="10" borderId="0" xfId="0" applyNumberFormat="1" applyFont="1" applyFill="1" applyBorder="1"/>
    <xf numFmtId="0" fontId="0" fillId="10" borderId="1" xfId="0" applyFont="1" applyFill="1" applyBorder="1"/>
    <xf numFmtId="0" fontId="6" fillId="10" borderId="12" xfId="0" applyFont="1" applyFill="1" applyBorder="1" applyAlignment="1">
      <alignment horizontal="center"/>
    </xf>
    <xf numFmtId="164" fontId="0" fillId="10" borderId="3" xfId="0" applyNumberFormat="1" applyFont="1" applyFill="1" applyBorder="1"/>
    <xf numFmtId="0" fontId="11" fillId="10" borderId="0" xfId="0" applyFont="1" applyFill="1" applyBorder="1"/>
    <xf numFmtId="0" fontId="10" fillId="10" borderId="0" xfId="0" applyFont="1" applyFill="1" applyBorder="1" applyProtection="1">
      <protection hidden="1"/>
    </xf>
    <xf numFmtId="2" fontId="0" fillId="10" borderId="0" xfId="0" applyNumberFormat="1" applyFont="1" applyFill="1" applyBorder="1"/>
    <xf numFmtId="0" fontId="3" fillId="9" borderId="4" xfId="0" applyFont="1" applyFill="1" applyBorder="1"/>
    <xf numFmtId="0" fontId="1" fillId="9" borderId="29" xfId="0" applyFont="1" applyFill="1" applyBorder="1"/>
    <xf numFmtId="0" fontId="3" fillId="6" borderId="4" xfId="0" applyFont="1" applyFill="1" applyBorder="1"/>
    <xf numFmtId="0" fontId="1" fillId="6" borderId="4" xfId="0" applyFont="1" applyFill="1" applyBorder="1"/>
    <xf numFmtId="0" fontId="1" fillId="0" borderId="35" xfId="0" applyFont="1" applyFill="1" applyBorder="1" applyProtection="1">
      <protection locked="0"/>
    </xf>
    <xf numFmtId="0" fontId="1" fillId="0" borderId="8" xfId="0" applyFont="1" applyFill="1" applyBorder="1" applyProtection="1">
      <protection locked="0"/>
    </xf>
    <xf numFmtId="0" fontId="1" fillId="10" borderId="4" xfId="0" applyFont="1" applyFill="1" applyBorder="1"/>
    <xf numFmtId="0" fontId="3" fillId="2" borderId="4" xfId="0" applyFont="1" applyFill="1" applyBorder="1"/>
    <xf numFmtId="0" fontId="1" fillId="2" borderId="4" xfId="0" applyFont="1" applyFill="1" applyBorder="1"/>
    <xf numFmtId="0" fontId="3" fillId="8" borderId="4" xfId="0" applyFont="1" applyFill="1" applyBorder="1"/>
    <xf numFmtId="0" fontId="1" fillId="8" borderId="4" xfId="0" applyFont="1" applyFill="1" applyBorder="1"/>
    <xf numFmtId="0" fontId="2" fillId="0" borderId="0" xfId="0" applyFont="1" applyFill="1" applyBorder="1" applyAlignment="1"/>
    <xf numFmtId="0" fontId="1" fillId="12" borderId="2" xfId="0" applyFont="1" applyFill="1" applyBorder="1" applyAlignment="1">
      <alignment horizontal="center"/>
    </xf>
    <xf numFmtId="0" fontId="0" fillId="16" borderId="24" xfId="0" applyFont="1" applyFill="1" applyBorder="1"/>
    <xf numFmtId="0" fontId="0" fillId="0" borderId="0" xfId="0" applyFill="1" applyAlignment="1"/>
    <xf numFmtId="0" fontId="1" fillId="9" borderId="18" xfId="0" applyFont="1" applyFill="1" applyBorder="1"/>
    <xf numFmtId="0" fontId="1" fillId="9" borderId="31" xfId="0" applyFont="1" applyFill="1" applyBorder="1"/>
    <xf numFmtId="0" fontId="1" fillId="9" borderId="19" xfId="0" applyFont="1" applyFill="1" applyBorder="1"/>
    <xf numFmtId="0" fontId="1" fillId="9" borderId="32" xfId="0" applyFont="1" applyFill="1" applyBorder="1"/>
    <xf numFmtId="0" fontId="1" fillId="9" borderId="20" xfId="0" applyFont="1" applyFill="1" applyBorder="1"/>
    <xf numFmtId="0" fontId="1" fillId="9" borderId="33" xfId="0" applyFont="1" applyFill="1" applyBorder="1"/>
    <xf numFmtId="0" fontId="9" fillId="0" borderId="0" xfId="0" applyFont="1" applyFill="1" applyBorder="1"/>
    <xf numFmtId="2" fontId="10" fillId="0" borderId="0" xfId="0" applyNumberFormat="1" applyFont="1" applyFill="1" applyBorder="1" applyProtection="1">
      <protection hidden="1"/>
    </xf>
    <xf numFmtId="0" fontId="1" fillId="3" borderId="19" xfId="0" applyFont="1" applyFill="1" applyBorder="1"/>
    <xf numFmtId="0" fontId="0" fillId="3" borderId="19" xfId="0" applyFill="1" applyBorder="1"/>
    <xf numFmtId="0" fontId="9" fillId="3" borderId="19" xfId="0" applyFont="1" applyFill="1" applyBorder="1"/>
    <xf numFmtId="0" fontId="9" fillId="3" borderId="20" xfId="0" applyFont="1" applyFill="1" applyBorder="1"/>
    <xf numFmtId="0" fontId="1" fillId="3" borderId="38" xfId="0" applyFont="1" applyFill="1" applyBorder="1"/>
    <xf numFmtId="0" fontId="1" fillId="3" borderId="18" xfId="0" applyFont="1" applyFill="1" applyBorder="1"/>
    <xf numFmtId="0" fontId="1" fillId="3" borderId="36" xfId="0" applyFont="1" applyFill="1" applyBorder="1"/>
    <xf numFmtId="0" fontId="1" fillId="3" borderId="37" xfId="0" applyFont="1" applyFill="1" applyBorder="1"/>
    <xf numFmtId="0" fontId="1" fillId="9" borderId="17" xfId="0" applyFont="1" applyFill="1" applyBorder="1"/>
    <xf numFmtId="0" fontId="1" fillId="9" borderId="6" xfId="0" applyFont="1" applyFill="1" applyBorder="1"/>
    <xf numFmtId="0" fontId="1" fillId="14" borderId="3" xfId="0" applyFont="1" applyFill="1" applyBorder="1"/>
    <xf numFmtId="0" fontId="0" fillId="14" borderId="4" xfId="0" applyFill="1" applyBorder="1"/>
    <xf numFmtId="2" fontId="10" fillId="3" borderId="16" xfId="0" applyNumberFormat="1" applyFont="1" applyFill="1" applyBorder="1" applyProtection="1">
      <protection hidden="1"/>
    </xf>
    <xf numFmtId="2" fontId="10" fillId="3" borderId="26" xfId="0" applyNumberFormat="1" applyFont="1" applyFill="1" applyBorder="1" applyProtection="1">
      <protection hidden="1"/>
    </xf>
    <xf numFmtId="0" fontId="0" fillId="0" borderId="2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30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15" borderId="11" xfId="0" applyFill="1" applyBorder="1" applyProtection="1">
      <protection locked="0"/>
    </xf>
    <xf numFmtId="164" fontId="1" fillId="3" borderId="25" xfId="0" applyNumberFormat="1" applyFont="1" applyFill="1" applyBorder="1" applyProtection="1">
      <protection hidden="1"/>
    </xf>
    <xf numFmtId="164" fontId="0" fillId="3" borderId="31" xfId="0" applyNumberFormat="1" applyFill="1" applyBorder="1" applyProtection="1">
      <protection hidden="1"/>
    </xf>
    <xf numFmtId="164" fontId="1" fillId="3" borderId="16" xfId="0" applyNumberFormat="1" applyFont="1" applyFill="1" applyBorder="1" applyProtection="1">
      <protection hidden="1"/>
    </xf>
    <xf numFmtId="164" fontId="0" fillId="3" borderId="32" xfId="0" applyNumberFormat="1" applyFill="1" applyBorder="1" applyProtection="1">
      <protection hidden="1"/>
    </xf>
    <xf numFmtId="164" fontId="0" fillId="3" borderId="16" xfId="0" applyNumberFormat="1" applyFill="1" applyBorder="1" applyProtection="1">
      <protection hidden="1"/>
    </xf>
    <xf numFmtId="2" fontId="0" fillId="3" borderId="32" xfId="0" applyNumberFormat="1" applyFill="1" applyBorder="1" applyProtection="1">
      <protection hidden="1"/>
    </xf>
    <xf numFmtId="2" fontId="0" fillId="3" borderId="33" xfId="0" applyNumberFormat="1" applyFill="1" applyBorder="1" applyProtection="1">
      <protection hidden="1"/>
    </xf>
    <xf numFmtId="2" fontId="0" fillId="14" borderId="18" xfId="0" applyNumberFormat="1" applyFill="1" applyBorder="1"/>
    <xf numFmtId="0" fontId="0" fillId="14" borderId="31" xfId="0" applyFill="1" applyBorder="1"/>
    <xf numFmtId="2" fontId="0" fillId="14" borderId="19" xfId="0" applyNumberFormat="1" applyFill="1" applyBorder="1"/>
    <xf numFmtId="0" fontId="0" fillId="14" borderId="32" xfId="0" applyFill="1" applyBorder="1"/>
    <xf numFmtId="2" fontId="0" fillId="14" borderId="20" xfId="0" applyNumberFormat="1" applyFill="1" applyBorder="1"/>
    <xf numFmtId="0" fontId="0" fillId="14" borderId="33" xfId="0" applyFill="1" applyBorder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18" xfId="0" applyBorder="1"/>
    <xf numFmtId="0" fontId="0" fillId="0" borderId="20" xfId="0" applyBorder="1"/>
    <xf numFmtId="2" fontId="0" fillId="14" borderId="39" xfId="0" applyNumberFormat="1" applyFill="1" applyBorder="1"/>
    <xf numFmtId="0" fontId="0" fillId="14" borderId="40" xfId="0" applyFill="1" applyBorder="1"/>
    <xf numFmtId="2" fontId="0" fillId="0" borderId="5" xfId="0" applyNumberFormat="1" applyBorder="1"/>
    <xf numFmtId="0" fontId="0" fillId="0" borderId="6" xfId="0" applyBorder="1"/>
    <xf numFmtId="0" fontId="0" fillId="0" borderId="0" xfId="0" applyAlignment="1">
      <alignment wrapText="1"/>
    </xf>
    <xf numFmtId="0" fontId="0" fillId="17" borderId="0" xfId="0" applyFill="1"/>
    <xf numFmtId="0" fontId="0" fillId="17" borderId="0" xfId="0" applyFill="1" applyAlignment="1">
      <alignment wrapText="1"/>
    </xf>
    <xf numFmtId="0" fontId="0" fillId="17" borderId="1" xfId="0" applyFill="1" applyBorder="1" applyAlignment="1">
      <alignment wrapText="1"/>
    </xf>
    <xf numFmtId="0" fontId="0" fillId="17" borderId="12" xfId="0" applyFill="1" applyBorder="1"/>
    <xf numFmtId="0" fontId="0" fillId="17" borderId="2" xfId="0" applyFill="1" applyBorder="1"/>
    <xf numFmtId="0" fontId="0" fillId="17" borderId="3" xfId="0" applyFill="1" applyBorder="1" applyAlignment="1">
      <alignment wrapText="1"/>
    </xf>
    <xf numFmtId="0" fontId="0" fillId="17" borderId="0" xfId="0" applyFill="1" applyBorder="1"/>
    <xf numFmtId="0" fontId="0" fillId="17" borderId="4" xfId="0" applyFill="1" applyBorder="1"/>
    <xf numFmtId="0" fontId="0" fillId="17" borderId="13" xfId="0" applyFill="1" applyBorder="1" applyAlignment="1">
      <alignment wrapText="1"/>
    </xf>
    <xf numFmtId="0" fontId="0" fillId="17" borderId="14" xfId="0" applyFill="1" applyBorder="1"/>
    <xf numFmtId="0" fontId="0" fillId="17" borderId="15" xfId="0" applyFill="1" applyBorder="1"/>
    <xf numFmtId="0" fontId="0" fillId="0" borderId="6" xfId="0" applyFont="1" applyBorder="1" applyAlignment="1" applyProtection="1">
      <alignment horizontal="center"/>
      <protection hidden="1"/>
    </xf>
    <xf numFmtId="0" fontId="1" fillId="0" borderId="0" xfId="0" applyFont="1" applyFill="1" applyBorder="1" applyProtection="1">
      <protection locked="0"/>
    </xf>
    <xf numFmtId="0" fontId="1" fillId="9" borderId="24" xfId="0" applyFont="1" applyFill="1" applyBorder="1"/>
    <xf numFmtId="0" fontId="0" fillId="0" borderId="24" xfId="0" applyFill="1" applyBorder="1" applyProtection="1">
      <protection locked="0"/>
    </xf>
    <xf numFmtId="0" fontId="0" fillId="2" borderId="0" xfId="0" applyFont="1" applyFill="1" applyBorder="1"/>
    <xf numFmtId="0" fontId="2" fillId="2" borderId="0" xfId="0" applyFont="1" applyFill="1" applyBorder="1" applyProtection="1">
      <protection hidden="1"/>
    </xf>
    <xf numFmtId="0" fontId="1" fillId="3" borderId="7" xfId="0" applyFont="1" applyFill="1" applyBorder="1" applyProtection="1">
      <protection hidden="1"/>
    </xf>
    <xf numFmtId="0" fontId="0" fillId="6" borderId="0" xfId="0" applyFont="1" applyFill="1" applyBorder="1"/>
    <xf numFmtId="0" fontId="0" fillId="6" borderId="3" xfId="0" applyFont="1" applyFill="1" applyBorder="1"/>
    <xf numFmtId="0" fontId="1" fillId="17" borderId="14" xfId="0" applyFont="1" applyFill="1" applyBorder="1"/>
    <xf numFmtId="2" fontId="0" fillId="17" borderId="14" xfId="0" applyNumberFormat="1" applyFill="1" applyBorder="1"/>
    <xf numFmtId="0" fontId="0" fillId="17" borderId="13" xfId="0" applyFill="1" applyBorder="1"/>
    <xf numFmtId="2" fontId="0" fillId="0" borderId="0" xfId="0" applyNumberFormat="1" applyFill="1" applyBorder="1"/>
    <xf numFmtId="0" fontId="2" fillId="14" borderId="8" xfId="0" applyFont="1" applyFill="1" applyBorder="1" applyProtection="1">
      <protection hidden="1"/>
    </xf>
    <xf numFmtId="0" fontId="0" fillId="9" borderId="8" xfId="0" applyFill="1" applyBorder="1" applyProtection="1">
      <protection hidden="1"/>
    </xf>
    <xf numFmtId="0" fontId="0" fillId="6" borderId="13" xfId="0" applyFont="1" applyFill="1" applyBorder="1"/>
    <xf numFmtId="0" fontId="0" fillId="6" borderId="14" xfId="0" applyFont="1" applyFill="1" applyBorder="1"/>
    <xf numFmtId="0" fontId="0" fillId="6" borderId="15" xfId="0" applyFont="1" applyFill="1" applyBorder="1"/>
    <xf numFmtId="0" fontId="2" fillId="3" borderId="7" xfId="0" applyFont="1" applyFill="1" applyBorder="1" applyProtection="1">
      <protection hidden="1"/>
    </xf>
    <xf numFmtId="0" fontId="2" fillId="9" borderId="5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3" fillId="0" borderId="0" xfId="0" applyFont="1" applyFill="1" applyBorder="1"/>
    <xf numFmtId="0" fontId="1" fillId="0" borderId="0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2" fillId="0" borderId="0" xfId="0" applyFont="1" applyFill="1" applyBorder="1" applyProtection="1">
      <protection hidden="1"/>
    </xf>
    <xf numFmtId="0" fontId="0" fillId="0" borderId="0" xfId="0" applyFill="1" applyBorder="1" applyProtection="1">
      <protection locked="0"/>
    </xf>
    <xf numFmtId="0" fontId="4" fillId="0" borderId="0" xfId="0" applyFont="1" applyFill="1" applyBorder="1"/>
    <xf numFmtId="0" fontId="0" fillId="0" borderId="0" xfId="0" applyFont="1" applyFill="1" applyBorder="1" applyProtection="1">
      <protection hidden="1"/>
    </xf>
    <xf numFmtId="17" fontId="0" fillId="0" borderId="0" xfId="0" applyNumberFormat="1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2" fillId="18" borderId="23" xfId="0" applyFont="1" applyFill="1" applyBorder="1" applyProtection="1">
      <protection locked="0"/>
    </xf>
    <xf numFmtId="0" fontId="2" fillId="0" borderId="0" xfId="0" applyFont="1" applyFill="1" applyBorder="1" applyAlignment="1">
      <alignment horizontal="center"/>
    </xf>
    <xf numFmtId="2" fontId="0" fillId="0" borderId="31" xfId="0" applyNumberFormat="1" applyBorder="1" applyProtection="1">
      <protection locked="0"/>
    </xf>
    <xf numFmtId="2" fontId="0" fillId="0" borderId="32" xfId="0" applyNumberFormat="1" applyBorder="1" applyProtection="1">
      <protection locked="0"/>
    </xf>
    <xf numFmtId="2" fontId="0" fillId="0" borderId="33" xfId="0" applyNumberFormat="1" applyBorder="1" applyProtection="1">
      <protection locked="0"/>
    </xf>
    <xf numFmtId="165" fontId="0" fillId="0" borderId="31" xfId="0" applyNumberFormat="1" applyBorder="1" applyProtection="1">
      <protection locked="0"/>
    </xf>
    <xf numFmtId="0" fontId="0" fillId="0" borderId="41" xfId="0" applyFill="1" applyBorder="1" applyProtection="1">
      <protection locked="0"/>
    </xf>
    <xf numFmtId="0" fontId="15" fillId="17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21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8" borderId="21" xfId="0" applyFont="1" applyFill="1" applyBorder="1" applyAlignment="1">
      <alignment horizontal="center"/>
    </xf>
    <xf numFmtId="0" fontId="2" fillId="6" borderId="2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7" borderId="21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14" fillId="10" borderId="5" xfId="0" applyFont="1" applyFill="1" applyBorder="1" applyAlignment="1">
      <alignment horizontal="center"/>
    </xf>
    <xf numFmtId="0" fontId="14" fillId="10" borderId="21" xfId="0" applyFont="1" applyFill="1" applyBorder="1" applyAlignment="1">
      <alignment horizontal="center"/>
    </xf>
    <xf numFmtId="0" fontId="14" fillId="10" borderId="6" xfId="0" applyFont="1" applyFill="1" applyBorder="1" applyAlignment="1">
      <alignment horizontal="center"/>
    </xf>
    <xf numFmtId="0" fontId="2" fillId="14" borderId="5" xfId="0" applyFont="1" applyFill="1" applyBorder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3" borderId="36" xfId="0" applyFont="1" applyFill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Standard" xfId="0" builtinId="0"/>
  </cellStyles>
  <dxfs count="5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g" /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g" /><Relationship Id="rId2" Type="http://schemas.microsoft.com/office/2011/relationships/chartColorStyle" Target="colors2.xml" /><Relationship Id="rId1" Type="http://schemas.microsoft.com/office/2011/relationships/chartStyle" Target="style2.xml" 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g" /><Relationship Id="rId2" Type="http://schemas.microsoft.com/office/2011/relationships/chartColorStyle" Target="colors3.xml" /><Relationship Id="rId1" Type="http://schemas.microsoft.com/office/2011/relationships/chartStyle" Target="style3.xml" 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g" /><Relationship Id="rId2" Type="http://schemas.microsoft.com/office/2011/relationships/chartColorStyle" Target="colors4.xml" /><Relationship Id="rId1" Type="http://schemas.microsoft.com/office/2011/relationships/chartStyle" Target="style4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SChläger 1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4136360220575338E-2"/>
          <c:y val="7.3641558047108646E-2"/>
          <c:w val="0.80321160315864215"/>
          <c:h val="0.85053741324136478"/>
        </c:manualLayout>
      </c:layout>
      <c:scatterChart>
        <c:scatterStyle val="lineMarker"/>
        <c:varyColors val="0"/>
        <c:ser>
          <c:idx val="1"/>
          <c:order val="0"/>
          <c:spPr>
            <a:ln w="25400" cap="rnd">
              <a:noFill/>
              <a:round/>
            </a:ln>
            <a:effectLst>
              <a:glow rad="736600">
                <a:schemeClr val="accent1">
                  <a:alpha val="86000"/>
                </a:schemeClr>
              </a:glow>
            </a:effectLst>
          </c:spPr>
          <c:marker>
            <c:symbol val="circle"/>
            <c:size val="6"/>
            <c:spPr>
              <a:solidFill>
                <a:schemeClr val="accent2"/>
              </a:solidFill>
              <a:ln w="22225">
                <a:solidFill>
                  <a:schemeClr val="lt1"/>
                </a:solidFill>
                <a:round/>
              </a:ln>
              <a:effectLst>
                <a:glow rad="736600">
                  <a:schemeClr val="accent1">
                    <a:alpha val="86000"/>
                  </a:schemeClr>
                </a:glow>
              </a:effectLst>
            </c:spPr>
          </c:marker>
          <c:dPt>
            <c:idx val="0"/>
            <c:marker>
              <c:symbol val="circle"/>
              <c:size val="6"/>
              <c:spPr>
                <a:solidFill>
                  <a:schemeClr val="accent2"/>
                </a:solidFill>
                <a:ln w="22225">
                  <a:solidFill>
                    <a:schemeClr val="lt1"/>
                  </a:solidFill>
                  <a:round/>
                </a:ln>
                <a:effectLst>
                  <a:glow rad="736600">
                    <a:schemeClr val="accent1">
                      <a:alpha val="86000"/>
                    </a:schemeClr>
                  </a:glo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glow rad="736600">
                  <a:schemeClr val="accent1">
                    <a:alpha val="86000"/>
                  </a:schemeClr>
                </a:glow>
              </a:effectLst>
            </c:spPr>
            <c:extLst>
              <c:ext xmlns:c16="http://schemas.microsoft.com/office/drawing/2014/chart" uri="{C3380CC4-5D6E-409C-BE32-E72D297353CC}">
                <c16:uniqueId val="{00000003-87F9-4F04-A1AE-7867AB8FEBD4}"/>
              </c:ext>
            </c:extLst>
          </c:dPt>
          <c:dLbls>
            <c:dLbl>
              <c:idx val="0"/>
              <c:layout>
                <c:manualLayout>
                  <c:x val="-0.50906914161550776"/>
                  <c:y val="-7.305347175124684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95000"/>
                            <a:lumOff val="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62B07D1-5BF1-4891-83B0-5D3F3398FC0F}" type="CELLRANGE">
                      <a:rPr lang="en-US">
                        <a:solidFill>
                          <a:schemeClr val="tx1">
                            <a:lumMod val="95000"/>
                            <a:lumOff val="5000"/>
                          </a:schemeClr>
                        </a:solidFill>
                      </a:rPr>
                      <a:pPr>
                        <a:defRPr>
                          <a:solidFill>
                            <a:schemeClr val="tx1">
                              <a:lumMod val="95000"/>
                              <a:lumOff val="5000"/>
                            </a:schemeClr>
                          </a:solidFill>
                        </a:defRPr>
                      </a:pPr>
                      <a:t>[ZELLBEREICH]</a:t>
                    </a:fld>
                    <a:r>
                      <a:rPr lang="en-US">
                        <a:solidFill>
                          <a:schemeClr val="tx1">
                            <a:lumMod val="95000"/>
                            <a:lumOff val="5000"/>
                          </a:schemeClr>
                        </a:solidFill>
                      </a:rPr>
                      <a:t> g</a:t>
                    </a:r>
                    <a:endParaRPr lang="en-US" baseline="0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</a:endParaRPr>
                  </a:p>
                  <a:p>
                    <a:pPr>
                      <a:defRPr>
                        <a:solidFill>
                          <a:schemeClr val="tx1">
                            <a:lumMod val="95000"/>
                            <a:lumOff val="5000"/>
                          </a:schemeClr>
                        </a:solidFill>
                      </a:defRPr>
                    </a:pPr>
                    <a:fld id="{EB636DE5-D75B-4674-8359-B6BD9E4561DE}" type="VALUE">
                      <a:rPr lang="en-US">
                        <a:solidFill>
                          <a:schemeClr val="tx1">
                            <a:lumMod val="95000"/>
                            <a:lumOff val="5000"/>
                          </a:schemeClr>
                        </a:solidFill>
                      </a:rPr>
                      <a:pPr>
                        <a:defRPr>
                          <a:solidFill>
                            <a:schemeClr val="tx1">
                              <a:lumMod val="95000"/>
                              <a:lumOff val="5000"/>
                            </a:schemeClr>
                          </a:solidFill>
                        </a:defRPr>
                      </a:pPr>
                      <a:t>[WERT]</a:t>
                    </a:fld>
                    <a:r>
                      <a:rPr lang="en-US">
                        <a:solidFill>
                          <a:schemeClr val="tx1">
                            <a:lumMod val="95000"/>
                            <a:lumOff val="5000"/>
                          </a:schemeClr>
                        </a:solidFill>
                      </a:rPr>
                      <a:t> cm</a:t>
                    </a:r>
                  </a:p>
                </c:rich>
              </c:tx>
              <c:spPr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  <a:ln>
                  <a:noFill/>
                </a:ln>
                <a:effectLst>
                  <a:glow rad="228600">
                    <a:schemeClr val="accent5">
                      <a:satMod val="175000"/>
                      <a:alpha val="40000"/>
                    </a:schemeClr>
                  </a:glo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551140833787884"/>
                      <c:h val="6.3205183442849311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7F9-4F04-A1AE-7867AB8FEBD4}"/>
                </c:ext>
              </c:extLst>
            </c:dLbl>
            <c:dLbl>
              <c:idx val="1"/>
              <c:layout>
                <c:manualLayout>
                  <c:x val="-0.54834420980415055"/>
                  <c:y val="0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ln>
                          <a:noFill/>
                        </a:ln>
                        <a:solidFill>
                          <a:schemeClr val="bg2">
                            <a:lumMod val="1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BA1DEEF-F287-43CB-ADAD-BDAC8C84943B}" type="CELLRANGE">
                      <a:rPr lang="en-US">
                        <a:ln>
                          <a:noFill/>
                        </a:ln>
                        <a:solidFill>
                          <a:schemeClr val="bg2">
                            <a:lumMod val="10000"/>
                          </a:schemeClr>
                        </a:solidFill>
                      </a:rPr>
                      <a:pPr>
                        <a:defRPr>
                          <a:ln>
                            <a:noFill/>
                          </a:ln>
                          <a:solidFill>
                            <a:schemeClr val="bg2">
                              <a:lumMod val="10000"/>
                            </a:schemeClr>
                          </a:solidFill>
                        </a:defRPr>
                      </a:pPr>
                      <a:t>[ZELLBEREICH]</a:t>
                    </a:fld>
                    <a:r>
                      <a:rPr lang="en-US">
                        <a:ln>
                          <a:noFill/>
                        </a:ln>
                        <a:solidFill>
                          <a:schemeClr val="bg2">
                            <a:lumMod val="10000"/>
                          </a:schemeClr>
                        </a:solidFill>
                      </a:rPr>
                      <a:t> g</a:t>
                    </a:r>
                    <a:r>
                      <a:rPr lang="en-US" baseline="0">
                        <a:ln>
                          <a:noFill/>
                        </a:ln>
                        <a:solidFill>
                          <a:schemeClr val="bg2">
                            <a:lumMod val="10000"/>
                          </a:schemeClr>
                        </a:solidFill>
                      </a:rPr>
                      <a:t>
</a:t>
                    </a:r>
                    <a:fld id="{4A7898AF-1825-455E-9DBD-0451EADAAF3B}" type="YVALUE">
                      <a:rPr lang="en-US" baseline="0">
                        <a:ln>
                          <a:noFill/>
                        </a:ln>
                        <a:solidFill>
                          <a:schemeClr val="bg2">
                            <a:lumMod val="10000"/>
                          </a:schemeClr>
                        </a:solidFill>
                      </a:rPr>
                      <a:pPr>
                        <a:defRPr>
                          <a:ln>
                            <a:noFill/>
                          </a:ln>
                          <a:solidFill>
                            <a:schemeClr val="bg2">
                              <a:lumMod val="10000"/>
                            </a:schemeClr>
                          </a:solidFill>
                        </a:defRPr>
                      </a:pPr>
                      <a:t>[Y-WERT]</a:t>
                    </a:fld>
                    <a:r>
                      <a:rPr lang="en-US" baseline="0">
                        <a:ln>
                          <a:noFill/>
                        </a:ln>
                        <a:solidFill>
                          <a:schemeClr val="bg2">
                            <a:lumMod val="10000"/>
                          </a:schemeClr>
                        </a:solidFill>
                      </a:rPr>
                      <a:t> cm</a:t>
                    </a:r>
                  </a:p>
                </c:rich>
              </c:tx>
              <c:spPr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  <a:ln>
                  <a:noFill/>
                </a:ln>
                <a:effectLst>
                  <a:glow rad="228600">
                    <a:schemeClr val="accent5">
                      <a:satMod val="175000"/>
                      <a:alpha val="40000"/>
                    </a:schemeClr>
                  </a:glo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ln>
                        <a:noFill/>
                      </a:ln>
                      <a:solidFill>
                        <a:schemeClr val="bg2">
                          <a:lumMod val="1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583094812941898"/>
                      <c:h val="6.5640363083366932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87F9-4F04-A1AE-7867AB8FEBD4}"/>
                </c:ext>
              </c:extLst>
            </c:dLbl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>
                <a:glow rad="228600">
                  <a:schemeClr val="accent5">
                    <a:satMod val="175000"/>
                    <a:alpha val="40000"/>
                  </a:schemeClr>
                </a:glo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Lit>
              <c:formatCode>General</c:formatCode>
              <c:ptCount val="2"/>
              <c:pt idx="0">
                <c:v>20</c:v>
              </c:pt>
              <c:pt idx="1">
                <c:v>21</c:v>
              </c:pt>
            </c:numLit>
          </c:xVal>
          <c:yVal>
            <c:numRef>
              <c:f>Egalisierung!$D$19:$D$20</c:f>
              <c:numCache>
                <c:formatCode>0.00</c:formatCode>
                <c:ptCount val="2"/>
                <c:pt idx="0">
                  <c:v>3</c:v>
                </c:pt>
                <c:pt idx="1">
                  <c:v>57.240464997823572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Egalisierung!$D$13:$D$14</c15:f>
                <c15:dlblRangeCache>
                  <c:ptCount val="2"/>
                  <c:pt idx="0">
                    <c:v>1,00</c:v>
                  </c:pt>
                  <c:pt idx="1">
                    <c:v>9,25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7F9-4F04-A1AE-7867AB8FE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7342680"/>
        <c:axId val="417343008"/>
      </c:scatterChart>
      <c:valAx>
        <c:axId val="417342680"/>
        <c:scaling>
          <c:orientation val="minMax"/>
          <c:max val="30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17343008"/>
        <c:crosses val="autoZero"/>
        <c:crossBetween val="midCat"/>
      </c:valAx>
      <c:valAx>
        <c:axId val="417343008"/>
        <c:scaling>
          <c:orientation val="minMax"/>
          <c:max val="7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7342680"/>
        <c:crosses val="autoZero"/>
        <c:crossBetween val="midCat"/>
        <c:majorUnit val="5"/>
        <c:minorUnit val="1"/>
      </c:valAx>
      <c:spPr>
        <a:blipFill dpi="0" rotWithShape="1">
          <a:blip xmlns:r="http://schemas.openxmlformats.org/officeDocument/2006/relationships" r:embed="rId3">
            <a:alphaModFix amt="91000"/>
          </a:blip>
          <a:srcRect/>
          <a:stretch>
            <a:fillRect/>
          </a:stretch>
        </a:blip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SChläger 2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4136360220575338E-2"/>
          <c:y val="7.3641558047108646E-2"/>
          <c:w val="0.80321160315864215"/>
          <c:h val="0.85053741324136478"/>
        </c:manualLayout>
      </c:layout>
      <c:scatterChart>
        <c:scatterStyle val="lineMarker"/>
        <c:varyColors val="0"/>
        <c:ser>
          <c:idx val="1"/>
          <c:order val="0"/>
          <c:spPr>
            <a:ln w="25400" cap="rnd">
              <a:noFill/>
              <a:round/>
            </a:ln>
            <a:effectLst>
              <a:glow rad="774700">
                <a:srgbClr val="92D050"/>
              </a:glow>
            </a:effectLst>
          </c:spPr>
          <c:marker>
            <c:symbol val="circle"/>
            <c:size val="6"/>
            <c:spPr>
              <a:solidFill>
                <a:schemeClr val="accent2"/>
              </a:solidFill>
              <a:ln w="22225">
                <a:solidFill>
                  <a:schemeClr val="lt1"/>
                </a:solidFill>
                <a:round/>
              </a:ln>
              <a:effectLst>
                <a:glow rad="774700">
                  <a:srgbClr val="92D050"/>
                </a:glow>
              </a:effectLst>
            </c:spPr>
          </c:marker>
          <c:dLbls>
            <c:dLbl>
              <c:idx val="0"/>
              <c:layout>
                <c:manualLayout>
                  <c:x val="-0.51878694094967959"/>
                  <c:y val="1.217589820258815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F43E824-B60A-45AE-8EC6-9DDA406BA1D9}" type="CELLRANG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[ZELLBEREICH]</a:t>
                    </a:fld>
                    <a:r>
                      <a:rPr lang="en-US"/>
                      <a:t> g</a:t>
                    </a:r>
                    <a:endParaRPr lang="en-US" baseline="0"/>
                  </a:p>
                  <a:p>
                    <a:pPr>
                      <a:defRPr>
                        <a:solidFill>
                          <a:schemeClr val="tx1"/>
                        </a:solidFill>
                      </a:defRPr>
                    </a:pPr>
                    <a:fld id="{F469FF6A-FBC8-4E13-82DF-28FE33FB138F}" type="YVALU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[Y-WERT]</a:t>
                    </a:fld>
                    <a:r>
                      <a:rPr lang="en-US"/>
                      <a:t> cm</a:t>
                    </a:r>
                  </a:p>
                </c:rich>
              </c:tx>
              <c:spPr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  <a:ln>
                  <a:noFill/>
                </a:ln>
                <a:effectLst>
                  <a:glow rad="228600">
                    <a:schemeClr val="accent6">
                      <a:satMod val="175000"/>
                      <a:alpha val="40000"/>
                    </a:schemeClr>
                  </a:glo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385159268913484"/>
                      <c:h val="6.0806435623725244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6483-4424-84D6-5231F32D26C6}"/>
                </c:ext>
              </c:extLst>
            </c:dLbl>
            <c:dLbl>
              <c:idx val="1"/>
              <c:layout>
                <c:manualLayout>
                  <c:x val="-0.54291996976786649"/>
                  <c:y val="9.7407185620705244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2729937-35BA-4ADE-9C8C-546D7FDF2ED8}" type="CELLRANG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[ZELLBEREICH]</a:t>
                    </a:fld>
                    <a:r>
                      <a:rPr lang="en-US"/>
                      <a:t> g</a:t>
                    </a:r>
                    <a:endParaRPr lang="en-US" baseline="0"/>
                  </a:p>
                  <a:p>
                    <a:pPr>
                      <a:defRPr>
                        <a:solidFill>
                          <a:schemeClr val="tx1"/>
                        </a:solidFill>
                      </a:defRPr>
                    </a:pPr>
                    <a:fld id="{B33DCAEE-A9C0-45CD-805A-706CF65EF3A3}" type="YVALU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[Y-WERT]</a:t>
                    </a:fld>
                    <a:r>
                      <a:rPr lang="en-US"/>
                      <a:t> cm</a:t>
                    </a:r>
                  </a:p>
                </c:rich>
              </c:tx>
              <c:spPr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  <a:ln>
                  <a:noFill/>
                </a:ln>
                <a:effectLst>
                  <a:glow rad="228600">
                    <a:schemeClr val="accent6">
                      <a:satMod val="175000"/>
                      <a:alpha val="40000"/>
                    </a:schemeClr>
                  </a:glo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944828048055445"/>
                      <c:h val="6.0806435623725244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6483-4424-84D6-5231F32D26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Lit>
              <c:formatCode>General</c:formatCode>
              <c:ptCount val="2"/>
              <c:pt idx="0">
                <c:v>20</c:v>
              </c:pt>
              <c:pt idx="1">
                <c:v>21</c:v>
              </c:pt>
            </c:numLit>
          </c:xVal>
          <c:yVal>
            <c:numRef>
              <c:f>Egalisierung!$E$19:$E$20</c:f>
              <c:numCache>
                <c:formatCode>0.00</c:formatCode>
                <c:ptCount val="2"/>
                <c:pt idx="0">
                  <c:v>3</c:v>
                </c:pt>
                <c:pt idx="1">
                  <c:v>57.653760938722023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Egalisierung!$E$13:$E$14</c15:f>
                <c15:dlblRangeCache>
                  <c:ptCount val="2"/>
                  <c:pt idx="0">
                    <c:v>4,00</c:v>
                  </c:pt>
                  <c:pt idx="1">
                    <c:v>4,45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6483-4424-84D6-5231F32D2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7342680"/>
        <c:axId val="417343008"/>
      </c:scatterChart>
      <c:valAx>
        <c:axId val="417342680"/>
        <c:scaling>
          <c:orientation val="minMax"/>
          <c:max val="30"/>
        </c:scaling>
        <c:delete val="1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17343008"/>
        <c:crosses val="max"/>
        <c:crossBetween val="midCat"/>
      </c:valAx>
      <c:valAx>
        <c:axId val="417343008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7342680"/>
        <c:crossesAt val="0"/>
        <c:crossBetween val="midCat"/>
        <c:majorUnit val="5"/>
      </c:valAx>
      <c:spPr>
        <a:blipFill dpi="0" rotWithShape="1">
          <a:blip xmlns:r="http://schemas.openxmlformats.org/officeDocument/2006/relationships" r:embed="rId3">
            <a:alphaModFix amt="91000"/>
          </a:blip>
          <a:srcRect/>
          <a:stretch>
            <a:fillRect/>
          </a:stretch>
        </a:blip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6">
        <a:lumMod val="75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SChläger 3 </a:t>
            </a:r>
          </a:p>
        </c:rich>
      </c:tx>
      <c:layout>
        <c:manualLayout>
          <c:xMode val="edge"/>
          <c:yMode val="edge"/>
          <c:x val="0.32652408657917487"/>
          <c:y val="7.305538921552893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4136360220575338E-2"/>
          <c:y val="7.3641558047108646E-2"/>
          <c:w val="0.80321160315864215"/>
          <c:h val="0.85053741324136478"/>
        </c:manualLayout>
      </c:layout>
      <c:scatterChart>
        <c:scatterStyle val="lineMarker"/>
        <c:varyColors val="0"/>
        <c:ser>
          <c:idx val="1"/>
          <c:order val="0"/>
          <c:spPr>
            <a:ln w="25400" cap="rnd">
              <a:noFill/>
              <a:round/>
            </a:ln>
            <a:effectLst>
              <a:glow rad="863600">
                <a:schemeClr val="accent2">
                  <a:satMod val="175000"/>
                  <a:alpha val="40000"/>
                </a:schemeClr>
              </a:glow>
            </a:effectLst>
          </c:spPr>
          <c:marker>
            <c:symbol val="circle"/>
            <c:size val="6"/>
            <c:spPr>
              <a:solidFill>
                <a:schemeClr val="accent2"/>
              </a:solidFill>
              <a:ln w="22225">
                <a:solidFill>
                  <a:schemeClr val="lt1"/>
                </a:solidFill>
                <a:round/>
              </a:ln>
              <a:effectLst>
                <a:glow rad="863600">
                  <a:schemeClr val="accent2">
                    <a:satMod val="175000"/>
                    <a:alpha val="40000"/>
                  </a:schemeClr>
                </a:glow>
              </a:effectLst>
            </c:spPr>
          </c:marker>
          <c:dLbls>
            <c:dLbl>
              <c:idx val="0"/>
              <c:layout>
                <c:manualLayout>
                  <c:x val="-0.51560796632814487"/>
                  <c:y val="-4.8703592810352622E-3"/>
                </c:manualLayout>
              </c:layout>
              <c:tx>
                <c:rich>
                  <a:bodyPr/>
                  <a:lstStyle/>
                  <a:p>
                    <a:fld id="{758DC3B5-23CA-46EB-BECD-7A673A135573}" type="CELLRANGE">
                      <a:rPr lang="en-US"/>
                      <a:pPr/>
                      <a:t>[ZELLBEREICH]</a:t>
                    </a:fld>
                    <a:r>
                      <a:rPr lang="en-US"/>
                      <a:t> g</a:t>
                    </a:r>
                    <a:endParaRPr lang="en-US" baseline="0"/>
                  </a:p>
                  <a:p>
                    <a:fld id="{2674D238-8898-48DD-B238-E73E5725F367}" type="YVALUE">
                      <a:rPr lang="en-US"/>
                      <a:pPr/>
                      <a:t>[Y-WERT]</a:t>
                    </a:fld>
                    <a:r>
                      <a:rPr lang="en-US"/>
                      <a:t> cm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341927525184221"/>
                      <c:h val="6.0806435623725244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7195-49B3-8E87-5EE34BC50393}"/>
                </c:ext>
              </c:extLst>
            </c:dLbl>
            <c:dLbl>
              <c:idx val="1"/>
              <c:layout>
                <c:manualLayout>
                  <c:x val="-0.54000581962442928"/>
                  <c:y val="-7.3055389215529827E-3"/>
                </c:manualLayout>
              </c:layout>
              <c:tx>
                <c:rich>
                  <a:bodyPr/>
                  <a:lstStyle/>
                  <a:p>
                    <a:fld id="{B01E4407-499C-44E0-8225-581FD26E2CFC}" type="CELLRANGE">
                      <a:rPr lang="en-US"/>
                      <a:pPr/>
                      <a:t>[ZELLBEREICH]</a:t>
                    </a:fld>
                    <a:r>
                      <a:rPr lang="en-US"/>
                      <a:t> g</a:t>
                    </a:r>
                    <a:endParaRPr lang="en-US" baseline="0"/>
                  </a:p>
                  <a:p>
                    <a:fld id="{2381CD44-D7DC-4A13-A44E-63F5236CC75B}" type="YVALUE">
                      <a:rPr lang="en-US"/>
                      <a:pPr/>
                      <a:t>[Y-WERT]</a:t>
                    </a:fld>
                    <a:r>
                      <a:rPr lang="en-US"/>
                      <a:t> cm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667232235801349"/>
                      <c:h val="6.0806435623725244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7195-49B3-8E87-5EE34BC50393}"/>
                </c:ext>
              </c:extLst>
            </c:dLbl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>
                <a:glow rad="304800">
                  <a:schemeClr val="accent2">
                    <a:satMod val="175000"/>
                    <a:alpha val="40000"/>
                  </a:schemeClr>
                </a:glo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Lit>
              <c:formatCode>General</c:formatCode>
              <c:ptCount val="2"/>
              <c:pt idx="0">
                <c:v>20</c:v>
              </c:pt>
              <c:pt idx="1">
                <c:v>21</c:v>
              </c:pt>
            </c:numLit>
          </c:xVal>
          <c:yVal>
            <c:numRef>
              <c:f>Egalisierung!$F$19:$F$20</c:f>
              <c:numCache>
                <c:formatCode>0.00</c:formatCode>
                <c:ptCount val="2"/>
                <c:pt idx="0">
                  <c:v>3</c:v>
                </c:pt>
                <c:pt idx="1">
                  <c:v>64.45449459889798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Egalisierung!$F$13:$F$14</c15:f>
                <c15:dlblRangeCache>
                  <c:ptCount val="2"/>
                  <c:pt idx="0">
                    <c:v>4,00</c:v>
                  </c:pt>
                  <c:pt idx="1">
                    <c:v>4,10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7195-49B3-8E87-5EE34BC50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7342680"/>
        <c:axId val="417343008"/>
      </c:scatterChart>
      <c:valAx>
        <c:axId val="417342680"/>
        <c:scaling>
          <c:orientation val="minMax"/>
          <c:max val="30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17343008"/>
        <c:crosses val="autoZero"/>
        <c:crossBetween val="midCat"/>
      </c:valAx>
      <c:valAx>
        <c:axId val="417343008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7342680"/>
        <c:crossesAt val="0"/>
        <c:crossBetween val="midCat"/>
        <c:majorUnit val="5"/>
      </c:valAx>
      <c:spPr>
        <a:blipFill dpi="0" rotWithShape="1">
          <a:blip xmlns:r="http://schemas.openxmlformats.org/officeDocument/2006/relationships" r:embed="rId3">
            <a:alphaModFix amt="91000"/>
          </a:blip>
          <a:srcRect/>
          <a:stretch>
            <a:fillRect/>
          </a:stretch>
        </a:blip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4">
        <a:lumMod val="75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de-AT">
                <a:solidFill>
                  <a:schemeClr val="tx1"/>
                </a:solidFill>
              </a:rPr>
              <a:t>Gewichttuning</a:t>
            </a:r>
          </a:p>
        </c:rich>
      </c:tx>
      <c:layout>
        <c:manualLayout>
          <c:xMode val="edge"/>
          <c:yMode val="edge"/>
          <c:x val="0.32652408657917487"/>
          <c:y val="7.305538921552893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4136360220575338E-2"/>
          <c:y val="7.3641558047108646E-2"/>
          <c:w val="0.80321160315864215"/>
          <c:h val="0.85053741324136478"/>
        </c:manualLayout>
      </c:layout>
      <c:scatterChart>
        <c:scatterStyle val="lineMarker"/>
        <c:varyColors val="0"/>
        <c:ser>
          <c:idx val="1"/>
          <c:order val="0"/>
          <c:spPr>
            <a:ln w="25400" cap="rnd">
              <a:noFill/>
              <a:round/>
            </a:ln>
            <a:effectLst>
              <a:outerShdw dist="25400" dir="2700000" algn="tl" rotWithShape="0">
                <a:schemeClr val="accent2"/>
              </a:outerShdw>
            </a:effectLst>
          </c:spPr>
          <c:marker>
            <c:symbol val="circle"/>
            <c:size val="6"/>
            <c:spPr>
              <a:solidFill>
                <a:schemeClr val="accent2"/>
              </a:solidFill>
              <a:ln w="22225">
                <a:solidFill>
                  <a:schemeClr val="lt1"/>
                </a:solidFill>
                <a:round/>
              </a:ln>
              <a:effectLst>
                <a:glow rad="863600">
                  <a:schemeClr val="accent2">
                    <a:satMod val="175000"/>
                    <a:alpha val="40000"/>
                  </a:schemeClr>
                </a:glow>
              </a:effectLst>
            </c:spPr>
          </c:marker>
          <c:dLbls>
            <c:dLbl>
              <c:idx val="0"/>
              <c:layout>
                <c:manualLayout>
                  <c:x val="-0.46383775257622112"/>
                  <c:y val="-1.257599814310922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7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52E49E6-5B4A-4F46-BF7B-CB6E5752BCED}" type="CELLRANGE">
                      <a:rPr lang="en-US" sz="700"/>
                      <a:pPr>
                        <a:defRPr sz="700">
                          <a:solidFill>
                            <a:schemeClr val="tx1"/>
                          </a:solidFill>
                        </a:defRPr>
                      </a:pPr>
                      <a:t>[ZELLBEREICH]</a:t>
                    </a:fld>
                    <a:r>
                      <a:rPr lang="en-US" sz="700"/>
                      <a:t> g</a:t>
                    </a:r>
                    <a:endParaRPr lang="en-US" sz="700" baseline="0"/>
                  </a:p>
                  <a:p>
                    <a:pPr>
                      <a:defRPr sz="700">
                        <a:solidFill>
                          <a:schemeClr val="tx1"/>
                        </a:solidFill>
                      </a:defRPr>
                    </a:pPr>
                    <a:fld id="{DCE5BB29-585D-475C-A2A7-4FF3E9D222DB}" type="YVALUE">
                      <a:rPr lang="en-US" sz="700"/>
                      <a:pPr>
                        <a:defRPr sz="700">
                          <a:solidFill>
                            <a:schemeClr val="tx1"/>
                          </a:solidFill>
                        </a:defRPr>
                      </a:pPr>
                      <a:t>[Y-WERT]</a:t>
                    </a:fld>
                    <a:r>
                      <a:rPr lang="en-US" sz="700"/>
                      <a:t> cm</a:t>
                    </a:r>
                  </a:p>
                </c:rich>
              </c:tx>
              <c:spPr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19338945192381"/>
                      <c:h val="6.284236174472467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BA9-4B26-8594-0DBAF323474F}"/>
                </c:ext>
              </c:extLst>
            </c:dLbl>
            <c:dLbl>
              <c:idx val="1"/>
              <c:layout>
                <c:manualLayout>
                  <c:x val="-0.49173777602761881"/>
                  <c:y val="-7.5265877490486438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7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19614CB-1CF8-4524-A263-8DAB774549EC}" type="CELLRANGE">
                      <a:rPr lang="en-US"/>
                      <a:pPr>
                        <a:defRPr sz="700">
                          <a:solidFill>
                            <a:schemeClr val="tx1"/>
                          </a:solidFill>
                        </a:defRPr>
                      </a:pPr>
                      <a:t>[ZELLBEREICH]</a:t>
                    </a:fld>
                    <a:r>
                      <a:rPr lang="en-US"/>
                      <a:t> g</a:t>
                    </a:r>
                    <a:endParaRPr lang="en-US" baseline="0"/>
                  </a:p>
                  <a:p>
                    <a:pPr>
                      <a:defRPr sz="700">
                        <a:solidFill>
                          <a:schemeClr val="tx1"/>
                        </a:solidFill>
                      </a:defRPr>
                    </a:pPr>
                    <a:fld id="{CB86A24E-65EB-4C0E-B5A6-36C6A6FF6A51}" type="YVALUE">
                      <a:rPr lang="en-US"/>
                      <a:pPr>
                        <a:defRPr sz="700">
                          <a:solidFill>
                            <a:schemeClr val="tx1"/>
                          </a:solidFill>
                        </a:defRPr>
                      </a:pPr>
                      <a:t>[Y-WERT]</a:t>
                    </a:fld>
                    <a:r>
                      <a:rPr lang="en-US"/>
                      <a:t> cm</a:t>
                    </a:r>
                  </a:p>
                </c:rich>
              </c:tx>
              <c:spPr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196876954855234"/>
                      <c:h val="6.06291813271345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5BA9-4B26-8594-0DBAF323474F}"/>
                </c:ext>
              </c:extLst>
            </c:dLbl>
            <c:dLbl>
              <c:idx val="2"/>
              <c:layout>
                <c:manualLayout>
                  <c:x val="-0.52312543971370618"/>
                  <c:y val="-5.0304982808512437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7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84FCF60-EFB4-4746-AD34-C132D3E689C6}" type="CELLRANGE">
                      <a:rPr lang="en-US"/>
                      <a:pPr>
                        <a:defRPr sz="700">
                          <a:solidFill>
                            <a:schemeClr val="tx1"/>
                          </a:solidFill>
                        </a:defRPr>
                      </a:pPr>
                      <a:t>[ZELLBEREICH]</a:t>
                    </a:fld>
                    <a:r>
                      <a:rPr lang="en-US"/>
                      <a:t> g</a:t>
                    </a:r>
                    <a:endParaRPr lang="en-US" baseline="0"/>
                  </a:p>
                  <a:p>
                    <a:pPr>
                      <a:defRPr sz="700">
                        <a:solidFill>
                          <a:schemeClr val="tx1"/>
                        </a:solidFill>
                      </a:defRPr>
                    </a:pPr>
                    <a:fld id="{F8756ECD-79F1-46FF-94D9-A42E86D58DFC}" type="YVALUE">
                      <a:rPr lang="en-US"/>
                      <a:pPr>
                        <a:defRPr sz="700">
                          <a:solidFill>
                            <a:schemeClr val="tx1"/>
                          </a:solidFill>
                        </a:defRPr>
                      </a:pPr>
                      <a:t>[Y-WERT]</a:t>
                    </a:fld>
                    <a:r>
                      <a:rPr lang="en-US"/>
                      <a:t> cm</a:t>
                    </a:r>
                  </a:p>
                </c:rich>
              </c:tx>
              <c:spPr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479364692300636"/>
                      <c:h val="5.777413546944417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5BA9-4B26-8594-0DBAF323474F}"/>
                </c:ext>
              </c:extLst>
            </c:dLbl>
            <c:dLbl>
              <c:idx val="3"/>
              <c:layout>
                <c:manualLayout>
                  <c:x val="-0.54928171169939155"/>
                  <c:y val="2.5152986522292428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7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972879E-6CBB-4919-B839-65C015DB4486}" type="CELLRANGE">
                      <a:rPr lang="en-US" sz="700">
                        <a:solidFill>
                          <a:schemeClr val="tx1"/>
                        </a:solidFill>
                      </a:rPr>
                      <a:pPr>
                        <a:defRPr sz="700">
                          <a:solidFill>
                            <a:schemeClr val="tx1"/>
                          </a:solidFill>
                        </a:defRPr>
                      </a:pPr>
                      <a:t>[ZELLBEREICH]</a:t>
                    </a:fld>
                    <a:r>
                      <a:rPr lang="en-US" sz="700">
                        <a:solidFill>
                          <a:schemeClr val="tx1"/>
                        </a:solidFill>
                      </a:rPr>
                      <a:t> g</a:t>
                    </a:r>
                    <a:endParaRPr lang="en-US" sz="700" baseline="0">
                      <a:solidFill>
                        <a:schemeClr val="tx1"/>
                      </a:solidFill>
                    </a:endParaRPr>
                  </a:p>
                  <a:p>
                    <a:pPr>
                      <a:defRPr sz="700">
                        <a:solidFill>
                          <a:schemeClr val="tx1"/>
                        </a:solidFill>
                      </a:defRPr>
                    </a:pPr>
                    <a:fld id="{E48A2D32-7C7C-49BF-9140-2A0EB3710C0F}" type="YVALUE">
                      <a:rPr lang="en-US" sz="700">
                        <a:solidFill>
                          <a:schemeClr val="tx1"/>
                        </a:solidFill>
                      </a:rPr>
                      <a:pPr>
                        <a:defRPr sz="700">
                          <a:solidFill>
                            <a:schemeClr val="tx1"/>
                          </a:solidFill>
                        </a:defRPr>
                      </a:pPr>
                      <a:t>[Y-WERT]</a:t>
                    </a:fld>
                    <a:r>
                      <a:rPr lang="en-US" sz="700">
                        <a:solidFill>
                          <a:schemeClr val="tx1"/>
                        </a:solidFill>
                      </a:rPr>
                      <a:t> cm</a:t>
                    </a:r>
                  </a:p>
                </c:rich>
              </c:tx>
              <c:spPr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479364692300636"/>
                      <c:h val="5.5296762858859067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BA9-4B26-8594-0DBAF323474F}"/>
                </c:ext>
              </c:extLst>
            </c:dLbl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Lit>
              <c:formatCode>General</c:formatCode>
              <c:ptCount val="4"/>
              <c:pt idx="0">
                <c:v>20</c:v>
              </c:pt>
              <c:pt idx="1">
                <c:v>21</c:v>
              </c:pt>
              <c:pt idx="2">
                <c:v>22</c:v>
              </c:pt>
              <c:pt idx="3">
                <c:v>23</c:v>
              </c:pt>
            </c:numLit>
          </c:xVal>
          <c:yVal>
            <c:numRef>
              <c:f>Gewichtstuning!$D$14:$D$17</c:f>
              <c:numCache>
                <c:formatCode>General</c:formatCode>
                <c:ptCount val="4"/>
                <c:pt idx="0">
                  <c:v>42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Gewichtstuning!$C$14:$C$17</c15:f>
                <c15:dlblRangeCache>
                  <c:ptCount val="4"/>
                  <c:pt idx="0">
                    <c:v>80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5BA9-4B26-8594-0DBAF3234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7342680"/>
        <c:axId val="417343008"/>
      </c:scatterChart>
      <c:valAx>
        <c:axId val="417342680"/>
        <c:scaling>
          <c:orientation val="minMax"/>
          <c:max val="30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17343008"/>
        <c:crosses val="autoZero"/>
        <c:crossBetween val="midCat"/>
      </c:valAx>
      <c:valAx>
        <c:axId val="417343008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7342680"/>
        <c:crossesAt val="0"/>
        <c:crossBetween val="midCat"/>
        <c:majorUnit val="5"/>
      </c:valAx>
      <c:spPr>
        <a:blipFill dpi="0" rotWithShape="1">
          <a:blip xmlns:r="http://schemas.openxmlformats.org/officeDocument/2006/relationships" r:embed="rId3">
            <a:alphaModFix amt="91000"/>
          </a:blip>
          <a:srcRect/>
          <a:stretch>
            <a:fillRect/>
          </a:stretch>
        </a:blipFill>
        <a:ln>
          <a:noFill/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7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>
            <a:alpha val="25000"/>
          </a:schemeClr>
        </a:solidFill>
        <a:round/>
      </a:ln>
    </cs:spPr>
    <cs:defRPr sz="900" b="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gradFill>
          <a:gsLst>
            <a:gs pos="79000">
              <a:schemeClr val="phClr"/>
            </a:gs>
            <a:gs pos="0">
              <a:schemeClr val="lt1">
                <a:alpha val="6000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7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>
            <a:alpha val="25000"/>
          </a:schemeClr>
        </a:solidFill>
        <a:round/>
      </a:ln>
    </cs:spPr>
    <cs:defRPr sz="900" b="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gradFill>
          <a:gsLst>
            <a:gs pos="79000">
              <a:schemeClr val="phClr"/>
            </a:gs>
            <a:gs pos="0">
              <a:schemeClr val="lt1">
                <a:alpha val="6000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7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>
            <a:alpha val="25000"/>
          </a:schemeClr>
        </a:solidFill>
        <a:round/>
      </a:ln>
    </cs:spPr>
    <cs:defRPr sz="900" b="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gradFill>
          <a:gsLst>
            <a:gs pos="79000">
              <a:schemeClr val="phClr"/>
            </a:gs>
            <a:gs pos="0">
              <a:schemeClr val="lt1">
                <a:alpha val="6000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7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>
            <a:alpha val="25000"/>
          </a:schemeClr>
        </a:solidFill>
        <a:round/>
      </a:ln>
    </cs:spPr>
    <cs:defRPr sz="900" b="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gradFill>
          <a:gsLst>
            <a:gs pos="79000">
              <a:schemeClr val="phClr"/>
            </a:gs>
            <a:gs pos="0">
              <a:schemeClr val="lt1">
                <a:alpha val="6000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 /><Relationship Id="rId7" Type="http://schemas.openxmlformats.org/officeDocument/2006/relationships/image" Target="../media/image7.emf" /><Relationship Id="rId2" Type="http://schemas.openxmlformats.org/officeDocument/2006/relationships/image" Target="../media/image2.png" /><Relationship Id="rId1" Type="http://schemas.openxmlformats.org/officeDocument/2006/relationships/image" Target="../media/image1.png" /><Relationship Id="rId6" Type="http://schemas.openxmlformats.org/officeDocument/2006/relationships/image" Target="../media/image6.emf" /><Relationship Id="rId5" Type="http://schemas.openxmlformats.org/officeDocument/2006/relationships/image" Target="../media/image5.png" /><Relationship Id="rId4" Type="http://schemas.openxmlformats.org/officeDocument/2006/relationships/image" Target="../media/image4.png" 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 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 /><Relationship Id="rId2" Type="http://schemas.openxmlformats.org/officeDocument/2006/relationships/chart" Target="../charts/chart2.xml" /><Relationship Id="rId1" Type="http://schemas.openxmlformats.org/officeDocument/2006/relationships/chart" Target="../charts/chart1.xml" /><Relationship Id="rId4" Type="http://schemas.openxmlformats.org/officeDocument/2006/relationships/image" Target="../media/image5.png" 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 /><Relationship Id="rId1" Type="http://schemas.openxmlformats.org/officeDocument/2006/relationships/chart" Target="../charts/chart4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12</xdr:row>
      <xdr:rowOff>53686</xdr:rowOff>
    </xdr:from>
    <xdr:to>
      <xdr:col>1</xdr:col>
      <xdr:colOff>438150</xdr:colOff>
      <xdr:row>14</xdr:row>
      <xdr:rowOff>139411</xdr:rowOff>
    </xdr:to>
    <xdr:sp macro="" textlink="">
      <xdr:nvSpPr>
        <xdr:cNvPr id="4" name="Pfeil nach unt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04875" y="2963141"/>
          <a:ext cx="295275" cy="4667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>
    <xdr:from>
      <xdr:col>1</xdr:col>
      <xdr:colOff>85725</xdr:colOff>
      <xdr:row>26</xdr:row>
      <xdr:rowOff>56283</xdr:rowOff>
    </xdr:from>
    <xdr:to>
      <xdr:col>1</xdr:col>
      <xdr:colOff>381000</xdr:colOff>
      <xdr:row>28</xdr:row>
      <xdr:rowOff>159326</xdr:rowOff>
    </xdr:to>
    <xdr:sp macro="" textlink="">
      <xdr:nvSpPr>
        <xdr:cNvPr id="5" name="Pfeil nach unt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47725" y="5857874"/>
          <a:ext cx="295275" cy="484043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 editAs="oneCell">
    <xdr:from>
      <xdr:col>1</xdr:col>
      <xdr:colOff>0</xdr:colOff>
      <xdr:row>30</xdr:row>
      <xdr:rowOff>1</xdr:rowOff>
    </xdr:from>
    <xdr:to>
      <xdr:col>1</xdr:col>
      <xdr:colOff>2609850</xdr:colOff>
      <xdr:row>34</xdr:row>
      <xdr:rowOff>116565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477001"/>
          <a:ext cx="2609850" cy="87856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1</xdr:rowOff>
    </xdr:from>
    <xdr:to>
      <xdr:col>1</xdr:col>
      <xdr:colOff>6071017</xdr:colOff>
      <xdr:row>41</xdr:row>
      <xdr:rowOff>19050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6477001"/>
          <a:ext cx="6071017" cy="2114549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29</xdr:row>
      <xdr:rowOff>552450</xdr:rowOff>
    </xdr:from>
    <xdr:to>
      <xdr:col>3</xdr:col>
      <xdr:colOff>590550</xdr:colOff>
      <xdr:row>31</xdr:row>
      <xdr:rowOff>28575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7058025" y="6457950"/>
          <a:ext cx="131445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00"/>
            <a:t>gewünschte</a:t>
          </a:r>
          <a:r>
            <a:rPr lang="de-AT" sz="800" baseline="0"/>
            <a:t> Schlägerdaten</a:t>
          </a:r>
          <a:endParaRPr lang="de-AT" sz="800"/>
        </a:p>
      </xdr:txBody>
    </xdr:sp>
    <xdr:clientData/>
  </xdr:twoCellAnchor>
  <xdr:twoCellAnchor>
    <xdr:from>
      <xdr:col>2</xdr:col>
      <xdr:colOff>38100</xdr:colOff>
      <xdr:row>35</xdr:row>
      <xdr:rowOff>0</xdr:rowOff>
    </xdr:from>
    <xdr:to>
      <xdr:col>4</xdr:col>
      <xdr:colOff>200025</xdr:colOff>
      <xdr:row>36</xdr:row>
      <xdr:rowOff>171450</xdr:rowOff>
    </xdr:to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7058025" y="7429500"/>
          <a:ext cx="1685925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00"/>
            <a:t>Auswahl der Datenquelle</a:t>
          </a:r>
          <a:r>
            <a:rPr lang="de-AT" sz="800" baseline="0"/>
            <a:t> aus Reiter "Schwunggewicht"</a:t>
          </a:r>
          <a:endParaRPr lang="de-AT" sz="800"/>
        </a:p>
      </xdr:txBody>
    </xdr:sp>
    <xdr:clientData/>
  </xdr:twoCellAnchor>
  <xdr:twoCellAnchor>
    <xdr:from>
      <xdr:col>2</xdr:col>
      <xdr:colOff>38101</xdr:colOff>
      <xdr:row>37</xdr:row>
      <xdr:rowOff>47625</xdr:rowOff>
    </xdr:from>
    <xdr:to>
      <xdr:col>3</xdr:col>
      <xdr:colOff>228600</xdr:colOff>
      <xdr:row>38</xdr:row>
      <xdr:rowOff>66675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058026" y="7858125"/>
          <a:ext cx="952499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00"/>
            <a:t>Anzeige der Daten</a:t>
          </a:r>
        </a:p>
      </xdr:txBody>
    </xdr:sp>
    <xdr:clientData/>
  </xdr:twoCellAnchor>
  <xdr:twoCellAnchor>
    <xdr:from>
      <xdr:col>2</xdr:col>
      <xdr:colOff>38101</xdr:colOff>
      <xdr:row>40</xdr:row>
      <xdr:rowOff>142874</xdr:rowOff>
    </xdr:from>
    <xdr:to>
      <xdr:col>3</xdr:col>
      <xdr:colOff>561975</xdr:colOff>
      <xdr:row>43</xdr:row>
      <xdr:rowOff>57150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7058026" y="8524874"/>
          <a:ext cx="1285874" cy="4857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00"/>
            <a:t>Position des Gewichtes 1 (z.B 3</a:t>
          </a:r>
          <a:r>
            <a:rPr lang="de-AT" sz="800" baseline="0"/>
            <a:t> cm für Griff; 68 cm für Kopf usw.</a:t>
          </a:r>
          <a:endParaRPr lang="de-AT" sz="800"/>
        </a:p>
      </xdr:txBody>
    </xdr:sp>
    <xdr:clientData/>
  </xdr:twoCellAnchor>
  <xdr:twoCellAnchor>
    <xdr:from>
      <xdr:col>2</xdr:col>
      <xdr:colOff>38101</xdr:colOff>
      <xdr:row>38</xdr:row>
      <xdr:rowOff>123823</xdr:rowOff>
    </xdr:from>
    <xdr:to>
      <xdr:col>3</xdr:col>
      <xdr:colOff>561975</xdr:colOff>
      <xdr:row>40</xdr:row>
      <xdr:rowOff>95250</xdr:rowOff>
    </xdr:to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058026" y="8124823"/>
          <a:ext cx="1285874" cy="3524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00"/>
            <a:t>Eingabe der Masse für Gewicht 1 </a:t>
          </a:r>
        </a:p>
      </xdr:txBody>
    </xdr:sp>
    <xdr:clientData/>
  </xdr:twoCellAnchor>
  <xdr:twoCellAnchor>
    <xdr:from>
      <xdr:col>2</xdr:col>
      <xdr:colOff>38101</xdr:colOff>
      <xdr:row>31</xdr:row>
      <xdr:rowOff>85725</xdr:rowOff>
    </xdr:from>
    <xdr:to>
      <xdr:col>3</xdr:col>
      <xdr:colOff>228600</xdr:colOff>
      <xdr:row>34</xdr:row>
      <xdr:rowOff>142875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7058026" y="6753225"/>
          <a:ext cx="952499" cy="628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00"/>
            <a:t>Anzeige ob ein Abgleich auf gewünschte Daten möglich ist</a:t>
          </a:r>
        </a:p>
      </xdr:txBody>
    </xdr:sp>
    <xdr:clientData/>
  </xdr:twoCellAnchor>
  <xdr:twoCellAnchor>
    <xdr:from>
      <xdr:col>1</xdr:col>
      <xdr:colOff>5762625</xdr:colOff>
      <xdr:row>30</xdr:row>
      <xdr:rowOff>100013</xdr:rowOff>
    </xdr:from>
    <xdr:to>
      <xdr:col>2</xdr:col>
      <xdr:colOff>38100</xdr:colOff>
      <xdr:row>32</xdr:row>
      <xdr:rowOff>95250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>
          <a:stCxn id="8" idx="1"/>
        </xdr:cNvCxnSpPr>
      </xdr:nvCxnSpPr>
      <xdr:spPr>
        <a:xfrm flipH="1">
          <a:off x="6524625" y="6577013"/>
          <a:ext cx="533400" cy="37623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5743575</xdr:colOff>
      <xdr:row>33</xdr:row>
      <xdr:rowOff>19050</xdr:rowOff>
    </xdr:from>
    <xdr:to>
      <xdr:col>2</xdr:col>
      <xdr:colOff>38101</xdr:colOff>
      <xdr:row>34</xdr:row>
      <xdr:rowOff>123825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>
          <a:stCxn id="13" idx="1"/>
        </xdr:cNvCxnSpPr>
      </xdr:nvCxnSpPr>
      <xdr:spPr>
        <a:xfrm flipH="1">
          <a:off x="6505575" y="7067550"/>
          <a:ext cx="552451" cy="2952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4800600</xdr:colOff>
      <xdr:row>34</xdr:row>
      <xdr:rowOff>161925</xdr:rowOff>
    </xdr:from>
    <xdr:to>
      <xdr:col>2</xdr:col>
      <xdr:colOff>38100</xdr:colOff>
      <xdr:row>35</xdr:row>
      <xdr:rowOff>180975</xdr:rowOff>
    </xdr:to>
    <xdr:cxnSp macro="">
      <xdr:nvCxnSpPr>
        <xdr:cNvPr id="19" name="Gerade Verbindung mit Pfeil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>
          <a:stCxn id="9" idx="1"/>
        </xdr:cNvCxnSpPr>
      </xdr:nvCxnSpPr>
      <xdr:spPr>
        <a:xfrm flipH="1" flipV="1">
          <a:off x="5562600" y="7400925"/>
          <a:ext cx="1495425" cy="2095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3400425</xdr:colOff>
      <xdr:row>33</xdr:row>
      <xdr:rowOff>28575</xdr:rowOff>
    </xdr:from>
    <xdr:to>
      <xdr:col>2</xdr:col>
      <xdr:colOff>38101</xdr:colOff>
      <xdr:row>37</xdr:row>
      <xdr:rowOff>152400</xdr:rowOff>
    </xdr:to>
    <xdr:cxnSp macro="">
      <xdr:nvCxnSpPr>
        <xdr:cNvPr id="21" name="Gerade Verbindung mit Pfeil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>
          <a:stCxn id="10" idx="1"/>
        </xdr:cNvCxnSpPr>
      </xdr:nvCxnSpPr>
      <xdr:spPr>
        <a:xfrm flipH="1" flipV="1">
          <a:off x="4162425" y="7077075"/>
          <a:ext cx="2895601" cy="8858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3438525</xdr:colOff>
      <xdr:row>36</xdr:row>
      <xdr:rowOff>38100</xdr:rowOff>
    </xdr:from>
    <xdr:to>
      <xdr:col>2</xdr:col>
      <xdr:colOff>38101</xdr:colOff>
      <xdr:row>39</xdr:row>
      <xdr:rowOff>109537</xdr:rowOff>
    </xdr:to>
    <xdr:cxnSp macro="">
      <xdr:nvCxnSpPr>
        <xdr:cNvPr id="23" name="Gerade Verbindung mit Pfeil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>
          <a:stCxn id="12" idx="1"/>
        </xdr:cNvCxnSpPr>
      </xdr:nvCxnSpPr>
      <xdr:spPr>
        <a:xfrm flipH="1" flipV="1">
          <a:off x="4200525" y="7658100"/>
          <a:ext cx="2857501" cy="64293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3409950</xdr:colOff>
      <xdr:row>38</xdr:row>
      <xdr:rowOff>180975</xdr:rowOff>
    </xdr:from>
    <xdr:to>
      <xdr:col>2</xdr:col>
      <xdr:colOff>38101</xdr:colOff>
      <xdr:row>42</xdr:row>
      <xdr:rowOff>4762</xdr:rowOff>
    </xdr:to>
    <xdr:cxnSp macro="">
      <xdr:nvCxnSpPr>
        <xdr:cNvPr id="25" name="Gerade Verbindung mit Pfeil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>
          <a:stCxn id="11" idx="1"/>
        </xdr:cNvCxnSpPr>
      </xdr:nvCxnSpPr>
      <xdr:spPr>
        <a:xfrm flipH="1" flipV="1">
          <a:off x="4171950" y="8181975"/>
          <a:ext cx="2886076" cy="58578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9525</xdr:colOff>
      <xdr:row>48</xdr:row>
      <xdr:rowOff>76200</xdr:rowOff>
    </xdr:from>
    <xdr:to>
      <xdr:col>1</xdr:col>
      <xdr:colOff>4380954</xdr:colOff>
      <xdr:row>55</xdr:row>
      <xdr:rowOff>76033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1525" y="10172700"/>
          <a:ext cx="4371429" cy="1333333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44</xdr:row>
      <xdr:rowOff>58885</xdr:rowOff>
    </xdr:from>
    <xdr:to>
      <xdr:col>1</xdr:col>
      <xdr:colOff>390525</xdr:colOff>
      <xdr:row>46</xdr:row>
      <xdr:rowOff>161928</xdr:rowOff>
    </xdr:to>
    <xdr:sp macro="" textlink="">
      <xdr:nvSpPr>
        <xdr:cNvPr id="27" name="Pfeil nach unten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857250" y="9895612"/>
          <a:ext cx="295275" cy="484043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>
    <xdr:from>
      <xdr:col>1</xdr:col>
      <xdr:colOff>66675</xdr:colOff>
      <xdr:row>57</xdr:row>
      <xdr:rowOff>76200</xdr:rowOff>
    </xdr:from>
    <xdr:to>
      <xdr:col>1</xdr:col>
      <xdr:colOff>361950</xdr:colOff>
      <xdr:row>59</xdr:row>
      <xdr:rowOff>161925</xdr:rowOff>
    </xdr:to>
    <xdr:sp macro="" textlink="">
      <xdr:nvSpPr>
        <xdr:cNvPr id="28" name="Pfeil nach unten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828675" y="12077700"/>
          <a:ext cx="295275" cy="4667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 editAs="oneCell">
    <xdr:from>
      <xdr:col>1</xdr:col>
      <xdr:colOff>28575</xdr:colOff>
      <xdr:row>61</xdr:row>
      <xdr:rowOff>85725</xdr:rowOff>
    </xdr:from>
    <xdr:to>
      <xdr:col>1</xdr:col>
      <xdr:colOff>6181725</xdr:colOff>
      <xdr:row>76</xdr:row>
      <xdr:rowOff>5730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0575" y="12849225"/>
          <a:ext cx="6153150" cy="2777505"/>
        </a:xfrm>
        <a:prstGeom prst="rect">
          <a:avLst/>
        </a:prstGeom>
      </xdr:spPr>
    </xdr:pic>
    <xdr:clientData/>
  </xdr:twoCellAnchor>
  <xdr:twoCellAnchor editAs="oneCell">
    <xdr:from>
      <xdr:col>4</xdr:col>
      <xdr:colOff>311728</xdr:colOff>
      <xdr:row>0</xdr:row>
      <xdr:rowOff>66677</xdr:rowOff>
    </xdr:from>
    <xdr:to>
      <xdr:col>4</xdr:col>
      <xdr:colOff>676218</xdr:colOff>
      <xdr:row>0</xdr:row>
      <xdr:rowOff>458203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849592" y="66677"/>
          <a:ext cx="364490" cy="391526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16</xdr:row>
      <xdr:rowOff>38100</xdr:rowOff>
    </xdr:from>
    <xdr:to>
      <xdr:col>1</xdr:col>
      <xdr:colOff>4543425</xdr:colOff>
      <xdr:row>24</xdr:row>
      <xdr:rowOff>1723045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4572000"/>
          <a:ext cx="4438650" cy="3208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67236</xdr:colOff>
      <xdr:row>3</xdr:row>
      <xdr:rowOff>78441</xdr:rowOff>
    </xdr:from>
    <xdr:to>
      <xdr:col>1</xdr:col>
      <xdr:colOff>5905500</xdr:colOff>
      <xdr:row>11</xdr:row>
      <xdr:rowOff>489380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12" y="1445559"/>
          <a:ext cx="5838264" cy="1934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738621</xdr:colOff>
      <xdr:row>1</xdr:row>
      <xdr:rowOff>17317</xdr:rowOff>
    </xdr:from>
    <xdr:to>
      <xdr:col>15</xdr:col>
      <xdr:colOff>266701</xdr:colOff>
      <xdr:row>1</xdr:row>
      <xdr:rowOff>327386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3171" y="217342"/>
          <a:ext cx="290079" cy="310069"/>
        </a:xfrm>
        <a:prstGeom prst="rect">
          <a:avLst/>
        </a:prstGeom>
      </xdr:spPr>
    </xdr:pic>
    <xdr:clientData/>
  </xdr:twoCellAnchor>
  <xdr:twoCellAnchor editAs="oneCell">
    <xdr:from>
      <xdr:col>12</xdr:col>
      <xdr:colOff>738621</xdr:colOff>
      <xdr:row>25</xdr:row>
      <xdr:rowOff>17317</xdr:rowOff>
    </xdr:from>
    <xdr:to>
      <xdr:col>15</xdr:col>
      <xdr:colOff>266701</xdr:colOff>
      <xdr:row>25</xdr:row>
      <xdr:rowOff>327386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3171" y="4198792"/>
          <a:ext cx="290079" cy="310069"/>
        </a:xfrm>
        <a:prstGeom prst="rect">
          <a:avLst/>
        </a:prstGeom>
      </xdr:spPr>
    </xdr:pic>
    <xdr:clientData/>
  </xdr:twoCellAnchor>
  <xdr:twoCellAnchor editAs="oneCell">
    <xdr:from>
      <xdr:col>12</xdr:col>
      <xdr:colOff>742950</xdr:colOff>
      <xdr:row>49</xdr:row>
      <xdr:rowOff>9525</xdr:rowOff>
    </xdr:from>
    <xdr:to>
      <xdr:col>15</xdr:col>
      <xdr:colOff>271030</xdr:colOff>
      <xdr:row>49</xdr:row>
      <xdr:rowOff>319594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00" y="8010525"/>
          <a:ext cx="290079" cy="310069"/>
        </a:xfrm>
        <a:prstGeom prst="rect">
          <a:avLst/>
        </a:prstGeom>
      </xdr:spPr>
    </xdr:pic>
    <xdr:clientData/>
  </xdr:twoCellAnchor>
  <xdr:twoCellAnchor editAs="oneCell">
    <xdr:from>
      <xdr:col>23</xdr:col>
      <xdr:colOff>28576</xdr:colOff>
      <xdr:row>8</xdr:row>
      <xdr:rowOff>28576</xdr:rowOff>
    </xdr:from>
    <xdr:to>
      <xdr:col>23</xdr:col>
      <xdr:colOff>219075</xdr:colOff>
      <xdr:row>8</xdr:row>
      <xdr:rowOff>232202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07651" y="1866901"/>
          <a:ext cx="190499" cy="203626"/>
        </a:xfrm>
        <a:prstGeom prst="rect">
          <a:avLst/>
        </a:prstGeom>
      </xdr:spPr>
    </xdr:pic>
    <xdr:clientData/>
  </xdr:twoCellAnchor>
  <xdr:twoCellAnchor editAs="oneCell">
    <xdr:from>
      <xdr:col>23</xdr:col>
      <xdr:colOff>47626</xdr:colOff>
      <xdr:row>1</xdr:row>
      <xdr:rowOff>28576</xdr:rowOff>
    </xdr:from>
    <xdr:to>
      <xdr:col>24</xdr:col>
      <xdr:colOff>0</xdr:colOff>
      <xdr:row>1</xdr:row>
      <xdr:rowOff>232202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26701" y="228601"/>
          <a:ext cx="190499" cy="203626"/>
        </a:xfrm>
        <a:prstGeom prst="rect">
          <a:avLst/>
        </a:prstGeom>
      </xdr:spPr>
    </xdr:pic>
    <xdr:clientData/>
  </xdr:twoCellAnchor>
  <xdr:oneCellAnchor>
    <xdr:from>
      <xdr:col>23</xdr:col>
      <xdr:colOff>47626</xdr:colOff>
      <xdr:row>18</xdr:row>
      <xdr:rowOff>28576</xdr:rowOff>
    </xdr:from>
    <xdr:ext cx="190499" cy="203626"/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34697" y="232683"/>
          <a:ext cx="190499" cy="20362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746789</xdr:colOff>
      <xdr:row>36</xdr:row>
      <xdr:rowOff>77037</xdr:rowOff>
    </xdr:from>
    <xdr:to>
      <xdr:col>3</xdr:col>
      <xdr:colOff>398317</xdr:colOff>
      <xdr:row>63</xdr:row>
      <xdr:rowOff>117860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486312</xdr:colOff>
      <xdr:row>36</xdr:row>
      <xdr:rowOff>78041</xdr:rowOff>
    </xdr:from>
    <xdr:to>
      <xdr:col>6</xdr:col>
      <xdr:colOff>789924</xdr:colOff>
      <xdr:row>63</xdr:row>
      <xdr:rowOff>149762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74423</xdr:colOff>
      <xdr:row>36</xdr:row>
      <xdr:rowOff>108893</xdr:rowOff>
    </xdr:from>
    <xdr:to>
      <xdr:col>8</xdr:col>
      <xdr:colOff>812408</xdr:colOff>
      <xdr:row>63</xdr:row>
      <xdr:rowOff>180614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324971</xdr:colOff>
      <xdr:row>1</xdr:row>
      <xdr:rowOff>22411</xdr:rowOff>
    </xdr:from>
    <xdr:to>
      <xdr:col>10</xdr:col>
      <xdr:colOff>401</xdr:colOff>
      <xdr:row>1</xdr:row>
      <xdr:rowOff>459440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298706" y="224117"/>
          <a:ext cx="408855" cy="4370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1076325</xdr:colOff>
      <xdr:row>10</xdr:row>
      <xdr:rowOff>66675</xdr:rowOff>
    </xdr:from>
    <xdr:to>
      <xdr:col>1</xdr:col>
      <xdr:colOff>1609725</xdr:colOff>
      <xdr:row>12</xdr:row>
      <xdr:rowOff>76200</xdr:rowOff>
    </xdr:to>
    <xdr:sp macro="" textlink="">
      <xdr:nvSpPr>
        <xdr:cNvPr id="2" name="Pfeil nach unt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838325" y="2085975"/>
          <a:ext cx="533400" cy="6762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>
    <xdr:from>
      <xdr:col>1</xdr:col>
      <xdr:colOff>1057275</xdr:colOff>
      <xdr:row>17</xdr:row>
      <xdr:rowOff>76200</xdr:rowOff>
    </xdr:from>
    <xdr:to>
      <xdr:col>1</xdr:col>
      <xdr:colOff>1590675</xdr:colOff>
      <xdr:row>19</xdr:row>
      <xdr:rowOff>123825</xdr:rowOff>
    </xdr:to>
    <xdr:sp macro="" textlink="">
      <xdr:nvSpPr>
        <xdr:cNvPr id="3" name="Pfeil nach unt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819275" y="3733800"/>
          <a:ext cx="533400" cy="6762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>
    <xdr:from>
      <xdr:col>6</xdr:col>
      <xdr:colOff>28575</xdr:colOff>
      <xdr:row>3</xdr:row>
      <xdr:rowOff>9525</xdr:rowOff>
    </xdr:from>
    <xdr:to>
      <xdr:col>10</xdr:col>
      <xdr:colOff>622149</xdr:colOff>
      <xdr:row>25</xdr:row>
      <xdr:rowOff>191551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552450</xdr:colOff>
      <xdr:row>20</xdr:row>
      <xdr:rowOff>19050</xdr:rowOff>
    </xdr:from>
    <xdr:to>
      <xdr:col>3</xdr:col>
      <xdr:colOff>714374</xdr:colOff>
      <xdr:row>20</xdr:row>
      <xdr:rowOff>222676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29050" y="4495800"/>
          <a:ext cx="190499" cy="2036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1.bin" 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Relationship Id="rId1" Type="http://schemas.openxmlformats.org/officeDocument/2006/relationships/printerSettings" Target="../printerSettings/printerSettings2.bin" 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Relationship Id="rId1" Type="http://schemas.openxmlformats.org/officeDocument/2006/relationships/printerSettings" Target="../printerSettings/printerSettings3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78"/>
  <sheetViews>
    <sheetView zoomScale="85" zoomScaleNormal="85" workbookViewId="0">
      <selection activeCell="K10" sqref="K10"/>
    </sheetView>
  </sheetViews>
  <sheetFormatPr defaultColWidth="10.76171875" defaultRowHeight="15" x14ac:dyDescent="0.2"/>
  <cols>
    <col min="2" max="2" width="93.89453125" style="212" customWidth="1"/>
  </cols>
  <sheetData>
    <row r="1" spans="2:5" ht="46.5" x14ac:dyDescent="0.65">
      <c r="B1" s="265" t="s">
        <v>77</v>
      </c>
      <c r="C1" s="265"/>
      <c r="D1" s="265"/>
      <c r="E1" s="265"/>
    </row>
    <row r="2" spans="2:5" ht="15.75" thickBot="1" x14ac:dyDescent="0.25">
      <c r="B2" s="214"/>
      <c r="C2" s="213"/>
      <c r="D2" s="213"/>
      <c r="E2" s="213"/>
    </row>
    <row r="3" spans="2:5" ht="41.25" x14ac:dyDescent="0.2">
      <c r="B3" s="215" t="s">
        <v>88</v>
      </c>
      <c r="C3" s="216"/>
      <c r="D3" s="216"/>
      <c r="E3" s="217"/>
    </row>
    <row r="4" spans="2:5" x14ac:dyDescent="0.2">
      <c r="B4" s="218"/>
      <c r="C4" s="219"/>
      <c r="D4" s="219"/>
      <c r="E4" s="220"/>
    </row>
    <row r="5" spans="2:5" x14ac:dyDescent="0.2">
      <c r="B5" s="218"/>
      <c r="C5" s="219"/>
      <c r="D5" s="219"/>
      <c r="E5" s="220"/>
    </row>
    <row r="6" spans="2:5" x14ac:dyDescent="0.2">
      <c r="B6" s="218"/>
      <c r="C6" s="219"/>
      <c r="D6" s="219"/>
      <c r="E6" s="220"/>
    </row>
    <row r="7" spans="2:5" x14ac:dyDescent="0.2">
      <c r="B7" s="218"/>
      <c r="C7" s="219"/>
      <c r="D7" s="219"/>
      <c r="E7" s="220"/>
    </row>
    <row r="8" spans="2:5" x14ac:dyDescent="0.2">
      <c r="B8" s="218"/>
      <c r="C8" s="219"/>
      <c r="D8" s="219"/>
      <c r="E8" s="220"/>
    </row>
    <row r="9" spans="2:5" x14ac:dyDescent="0.2">
      <c r="B9" s="218"/>
      <c r="C9" s="219"/>
      <c r="D9" s="219"/>
      <c r="E9" s="220"/>
    </row>
    <row r="10" spans="2:5" x14ac:dyDescent="0.2">
      <c r="B10" s="218"/>
      <c r="C10" s="219"/>
      <c r="D10" s="219"/>
      <c r="E10" s="220"/>
    </row>
    <row r="11" spans="2:5" x14ac:dyDescent="0.2">
      <c r="B11" s="218"/>
      <c r="C11" s="219"/>
      <c r="D11" s="219"/>
      <c r="E11" s="220"/>
    </row>
    <row r="12" spans="2:5" ht="54" customHeight="1" thickBot="1" x14ac:dyDescent="0.25">
      <c r="B12" s="221"/>
      <c r="C12" s="222"/>
      <c r="D12" s="222"/>
      <c r="E12" s="223"/>
    </row>
    <row r="13" spans="2:5" x14ac:dyDescent="0.2">
      <c r="B13" s="214"/>
      <c r="C13" s="213"/>
      <c r="D13" s="213"/>
      <c r="E13" s="213"/>
    </row>
    <row r="14" spans="2:5" x14ac:dyDescent="0.2">
      <c r="B14" s="214"/>
      <c r="C14" s="213"/>
      <c r="D14" s="213"/>
      <c r="E14" s="213"/>
    </row>
    <row r="15" spans="2:5" ht="15.75" thickBot="1" x14ac:dyDescent="0.25">
      <c r="B15" s="214"/>
      <c r="C15" s="213"/>
      <c r="D15" s="213"/>
      <c r="E15" s="213"/>
    </row>
    <row r="16" spans="2:5" ht="27.75" x14ac:dyDescent="0.2">
      <c r="B16" s="215" t="s">
        <v>74</v>
      </c>
      <c r="C16" s="216"/>
      <c r="D16" s="216"/>
      <c r="E16" s="217"/>
    </row>
    <row r="17" spans="2:5" x14ac:dyDescent="0.2">
      <c r="B17" s="218"/>
      <c r="C17" s="219"/>
      <c r="D17" s="219"/>
      <c r="E17" s="220"/>
    </row>
    <row r="18" spans="2:5" x14ac:dyDescent="0.2">
      <c r="B18" s="218"/>
      <c r="C18" s="219"/>
      <c r="D18" s="219"/>
      <c r="E18" s="220"/>
    </row>
    <row r="19" spans="2:5" x14ac:dyDescent="0.2">
      <c r="B19" s="218"/>
      <c r="C19" s="219"/>
      <c r="D19" s="219"/>
      <c r="E19" s="220"/>
    </row>
    <row r="20" spans="2:5" x14ac:dyDescent="0.2">
      <c r="B20" s="218"/>
      <c r="C20" s="219"/>
      <c r="D20" s="219"/>
      <c r="E20" s="220"/>
    </row>
    <row r="21" spans="2:5" x14ac:dyDescent="0.2">
      <c r="B21" s="218"/>
      <c r="C21" s="219"/>
      <c r="D21" s="219"/>
      <c r="E21" s="220"/>
    </row>
    <row r="22" spans="2:5" x14ac:dyDescent="0.2">
      <c r="B22" s="218"/>
      <c r="C22" s="219"/>
      <c r="D22" s="219"/>
      <c r="E22" s="220"/>
    </row>
    <row r="23" spans="2:5" x14ac:dyDescent="0.2">
      <c r="B23" s="218"/>
      <c r="C23" s="219"/>
      <c r="D23" s="219"/>
      <c r="E23" s="220"/>
    </row>
    <row r="24" spans="2:5" x14ac:dyDescent="0.2">
      <c r="B24" s="218"/>
      <c r="C24" s="219"/>
      <c r="D24" s="219"/>
      <c r="E24" s="220"/>
    </row>
    <row r="25" spans="2:5" ht="142.5" customHeight="1" x14ac:dyDescent="0.2">
      <c r="B25" s="218"/>
      <c r="C25" s="219"/>
      <c r="D25" s="219"/>
      <c r="E25" s="220"/>
    </row>
    <row r="26" spans="2:5" ht="15.75" thickBot="1" x14ac:dyDescent="0.25">
      <c r="B26" s="221"/>
      <c r="C26" s="222"/>
      <c r="D26" s="222"/>
      <c r="E26" s="223"/>
    </row>
    <row r="27" spans="2:5" x14ac:dyDescent="0.2">
      <c r="B27" s="214"/>
      <c r="C27" s="213"/>
      <c r="D27" s="213"/>
      <c r="E27" s="213"/>
    </row>
    <row r="28" spans="2:5" x14ac:dyDescent="0.2">
      <c r="B28" s="214"/>
      <c r="C28" s="213"/>
      <c r="D28" s="213"/>
      <c r="E28" s="213"/>
    </row>
    <row r="29" spans="2:5" ht="15.75" thickBot="1" x14ac:dyDescent="0.25">
      <c r="B29" s="214"/>
      <c r="C29" s="213"/>
      <c r="D29" s="213"/>
      <c r="E29" s="213"/>
    </row>
    <row r="30" spans="2:5" ht="27.75" x14ac:dyDescent="0.2">
      <c r="B30" s="215" t="s">
        <v>75</v>
      </c>
      <c r="C30" s="216"/>
      <c r="D30" s="216"/>
      <c r="E30" s="217"/>
    </row>
    <row r="31" spans="2:5" x14ac:dyDescent="0.2">
      <c r="B31" s="218"/>
      <c r="C31" s="219"/>
      <c r="D31" s="219"/>
      <c r="E31" s="220"/>
    </row>
    <row r="32" spans="2:5" x14ac:dyDescent="0.2">
      <c r="B32" s="218"/>
      <c r="C32" s="219"/>
      <c r="D32" s="219"/>
      <c r="E32" s="220"/>
    </row>
    <row r="33" spans="2:5" x14ac:dyDescent="0.2">
      <c r="B33" s="218"/>
      <c r="C33" s="219"/>
      <c r="D33" s="219"/>
      <c r="E33" s="220"/>
    </row>
    <row r="34" spans="2:5" x14ac:dyDescent="0.2">
      <c r="B34" s="218"/>
      <c r="C34" s="219"/>
      <c r="D34" s="219"/>
      <c r="E34" s="220"/>
    </row>
    <row r="35" spans="2:5" x14ac:dyDescent="0.2">
      <c r="B35" s="218"/>
      <c r="C35" s="219"/>
      <c r="D35" s="219"/>
      <c r="E35" s="220"/>
    </row>
    <row r="36" spans="2:5" x14ac:dyDescent="0.2">
      <c r="B36" s="218"/>
      <c r="C36" s="219"/>
      <c r="D36" s="219"/>
      <c r="E36" s="220"/>
    </row>
    <row r="37" spans="2:5" x14ac:dyDescent="0.2">
      <c r="B37" s="218"/>
      <c r="C37" s="219"/>
      <c r="D37" s="219"/>
      <c r="E37" s="220"/>
    </row>
    <row r="38" spans="2:5" x14ac:dyDescent="0.2">
      <c r="B38" s="218"/>
      <c r="C38" s="219"/>
      <c r="D38" s="219"/>
      <c r="E38" s="220"/>
    </row>
    <row r="39" spans="2:5" x14ac:dyDescent="0.2">
      <c r="B39" s="218"/>
      <c r="C39" s="219"/>
      <c r="D39" s="219"/>
      <c r="E39" s="220"/>
    </row>
    <row r="40" spans="2:5" x14ac:dyDescent="0.2">
      <c r="B40" s="218"/>
      <c r="C40" s="219"/>
      <c r="D40" s="219"/>
      <c r="E40" s="220"/>
    </row>
    <row r="41" spans="2:5" x14ac:dyDescent="0.2">
      <c r="B41" s="218"/>
      <c r="C41" s="219"/>
      <c r="D41" s="219"/>
      <c r="E41" s="220"/>
    </row>
    <row r="42" spans="2:5" x14ac:dyDescent="0.2">
      <c r="B42" s="218"/>
      <c r="C42" s="219"/>
      <c r="D42" s="219"/>
      <c r="E42" s="220"/>
    </row>
    <row r="43" spans="2:5" ht="27.75" x14ac:dyDescent="0.2">
      <c r="B43" s="218" t="s">
        <v>89</v>
      </c>
      <c r="C43" s="219"/>
      <c r="D43" s="219"/>
      <c r="E43" s="220"/>
    </row>
    <row r="44" spans="2:5" ht="15.75" thickBot="1" x14ac:dyDescent="0.25">
      <c r="B44" s="221"/>
      <c r="C44" s="222"/>
      <c r="D44" s="222"/>
      <c r="E44" s="223"/>
    </row>
    <row r="45" spans="2:5" x14ac:dyDescent="0.2">
      <c r="B45" s="214"/>
      <c r="C45" s="213"/>
      <c r="D45" s="213"/>
      <c r="E45" s="213"/>
    </row>
    <row r="46" spans="2:5" x14ac:dyDescent="0.2">
      <c r="B46" s="214"/>
      <c r="C46" s="213"/>
      <c r="D46" s="213"/>
      <c r="E46" s="213"/>
    </row>
    <row r="47" spans="2:5" ht="15.75" thickBot="1" x14ac:dyDescent="0.25">
      <c r="B47" s="214"/>
      <c r="C47" s="213"/>
      <c r="D47" s="213"/>
      <c r="E47" s="213"/>
    </row>
    <row r="48" spans="2:5" x14ac:dyDescent="0.2">
      <c r="B48" s="215" t="s">
        <v>90</v>
      </c>
      <c r="C48" s="216"/>
      <c r="D48" s="216"/>
      <c r="E48" s="217"/>
    </row>
    <row r="49" spans="2:5" x14ac:dyDescent="0.2">
      <c r="B49" s="218"/>
      <c r="C49" s="219"/>
      <c r="D49" s="219"/>
      <c r="E49" s="220"/>
    </row>
    <row r="50" spans="2:5" x14ac:dyDescent="0.2">
      <c r="B50" s="218"/>
      <c r="C50" s="219"/>
      <c r="D50" s="219"/>
      <c r="E50" s="220"/>
    </row>
    <row r="51" spans="2:5" x14ac:dyDescent="0.2">
      <c r="B51" s="218"/>
      <c r="C51" s="219"/>
      <c r="D51" s="219"/>
      <c r="E51" s="220"/>
    </row>
    <row r="52" spans="2:5" x14ac:dyDescent="0.2">
      <c r="B52" s="218"/>
      <c r="C52" s="219"/>
      <c r="D52" s="219"/>
      <c r="E52" s="220"/>
    </row>
    <row r="53" spans="2:5" x14ac:dyDescent="0.2">
      <c r="B53" s="218"/>
      <c r="C53" s="219"/>
      <c r="D53" s="219"/>
      <c r="E53" s="220"/>
    </row>
    <row r="54" spans="2:5" x14ac:dyDescent="0.2">
      <c r="B54" s="218"/>
      <c r="C54" s="219"/>
      <c r="D54" s="219"/>
      <c r="E54" s="220"/>
    </row>
    <row r="55" spans="2:5" x14ac:dyDescent="0.2">
      <c r="B55" s="218"/>
      <c r="C55" s="219"/>
      <c r="D55" s="219"/>
      <c r="E55" s="220"/>
    </row>
    <row r="56" spans="2:5" x14ac:dyDescent="0.2">
      <c r="B56" s="218"/>
      <c r="C56" s="219"/>
      <c r="D56" s="219"/>
      <c r="E56" s="220"/>
    </row>
    <row r="57" spans="2:5" ht="28.5" thickBot="1" x14ac:dyDescent="0.25">
      <c r="B57" s="221" t="s">
        <v>91</v>
      </c>
      <c r="C57" s="222"/>
      <c r="D57" s="222"/>
      <c r="E57" s="223"/>
    </row>
    <row r="58" spans="2:5" x14ac:dyDescent="0.2">
      <c r="B58" s="214"/>
      <c r="C58" s="213"/>
      <c r="D58" s="213"/>
      <c r="E58" s="213"/>
    </row>
    <row r="59" spans="2:5" x14ac:dyDescent="0.2">
      <c r="B59" s="214"/>
      <c r="C59" s="213"/>
      <c r="D59" s="213"/>
      <c r="E59" s="213"/>
    </row>
    <row r="60" spans="2:5" ht="15.75" thickBot="1" x14ac:dyDescent="0.25">
      <c r="B60" s="214"/>
      <c r="C60" s="213"/>
      <c r="D60" s="213"/>
      <c r="E60" s="213"/>
    </row>
    <row r="61" spans="2:5" x14ac:dyDescent="0.2">
      <c r="B61" s="215" t="s">
        <v>76</v>
      </c>
      <c r="C61" s="216"/>
      <c r="D61" s="216"/>
      <c r="E61" s="217"/>
    </row>
    <row r="62" spans="2:5" x14ac:dyDescent="0.2">
      <c r="B62" s="218"/>
      <c r="C62" s="219"/>
      <c r="D62" s="219"/>
      <c r="E62" s="220"/>
    </row>
    <row r="63" spans="2:5" x14ac:dyDescent="0.2">
      <c r="B63" s="218"/>
      <c r="C63" s="219"/>
      <c r="D63" s="219"/>
      <c r="E63" s="220"/>
    </row>
    <row r="64" spans="2:5" x14ac:dyDescent="0.2">
      <c r="B64" s="218"/>
      <c r="C64" s="219"/>
      <c r="D64" s="219"/>
      <c r="E64" s="220"/>
    </row>
    <row r="65" spans="2:5" x14ac:dyDescent="0.2">
      <c r="B65" s="218"/>
      <c r="C65" s="219"/>
      <c r="D65" s="219"/>
      <c r="E65" s="220"/>
    </row>
    <row r="66" spans="2:5" x14ac:dyDescent="0.2">
      <c r="B66" s="218"/>
      <c r="C66" s="219"/>
      <c r="D66" s="219"/>
      <c r="E66" s="220"/>
    </row>
    <row r="67" spans="2:5" x14ac:dyDescent="0.2">
      <c r="B67" s="218"/>
      <c r="C67" s="219"/>
      <c r="D67" s="219"/>
      <c r="E67" s="220"/>
    </row>
    <row r="68" spans="2:5" x14ac:dyDescent="0.2">
      <c r="B68" s="218"/>
      <c r="C68" s="219"/>
      <c r="D68" s="219"/>
      <c r="E68" s="220"/>
    </row>
    <row r="69" spans="2:5" x14ac:dyDescent="0.2">
      <c r="B69" s="218"/>
      <c r="C69" s="219"/>
      <c r="D69" s="219"/>
      <c r="E69" s="220"/>
    </row>
    <row r="70" spans="2:5" x14ac:dyDescent="0.2">
      <c r="B70" s="218"/>
      <c r="C70" s="219"/>
      <c r="D70" s="219"/>
      <c r="E70" s="220"/>
    </row>
    <row r="71" spans="2:5" x14ac:dyDescent="0.2">
      <c r="B71" s="218"/>
      <c r="C71" s="219"/>
      <c r="D71" s="219"/>
      <c r="E71" s="220"/>
    </row>
    <row r="72" spans="2:5" x14ac:dyDescent="0.2">
      <c r="B72" s="218"/>
      <c r="C72" s="219"/>
      <c r="D72" s="219"/>
      <c r="E72" s="220"/>
    </row>
    <row r="73" spans="2:5" x14ac:dyDescent="0.2">
      <c r="B73" s="218"/>
      <c r="C73" s="219"/>
      <c r="D73" s="219"/>
      <c r="E73" s="220"/>
    </row>
    <row r="74" spans="2:5" x14ac:dyDescent="0.2">
      <c r="B74" s="218"/>
      <c r="C74" s="219"/>
      <c r="D74" s="219"/>
      <c r="E74" s="220"/>
    </row>
    <row r="75" spans="2:5" x14ac:dyDescent="0.2">
      <c r="B75" s="218"/>
      <c r="C75" s="219"/>
      <c r="D75" s="219"/>
      <c r="E75" s="220"/>
    </row>
    <row r="76" spans="2:5" x14ac:dyDescent="0.2">
      <c r="B76" s="218"/>
      <c r="C76" s="219"/>
      <c r="D76" s="219"/>
      <c r="E76" s="220"/>
    </row>
    <row r="77" spans="2:5" ht="15.75" thickBot="1" x14ac:dyDescent="0.25">
      <c r="B77" s="221"/>
      <c r="C77" s="222"/>
      <c r="D77" s="222"/>
      <c r="E77" s="223"/>
    </row>
    <row r="78" spans="2:5" x14ac:dyDescent="0.2">
      <c r="B78" s="214"/>
      <c r="C78" s="213"/>
      <c r="D78" s="213"/>
      <c r="E78" s="213"/>
    </row>
  </sheetData>
  <sheetProtection algorithmName="SHA-512" hashValue="01EcsUyBiVOTAdQZBPnRK9T3ZvvWLFqfVnMRU2LU2PVQWGYl8HkJzFBLbo3NMfI2jTpBbANLoEGJeSqk6buxfA==" saltValue="EpAGUDrukbo8VHMQO4wLPA==" spinCount="100000" sheet="1" objects="1" scenarios="1"/>
  <mergeCells count="1">
    <mergeCell ref="B1:E1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B1:AK178"/>
  <sheetViews>
    <sheetView topLeftCell="I52" zoomScale="73" zoomScaleNormal="100" workbookViewId="0">
      <selection activeCell="Q21" sqref="Q21"/>
    </sheetView>
  </sheetViews>
  <sheetFormatPr defaultColWidth="10.76171875" defaultRowHeight="15" x14ac:dyDescent="0.2"/>
  <cols>
    <col min="2" max="2" width="6.58984375" customWidth="1"/>
    <col min="3" max="3" width="36.18359375" bestFit="1" customWidth="1"/>
    <col min="4" max="4" width="14.125" customWidth="1"/>
    <col min="5" max="5" width="4.5703125" customWidth="1"/>
    <col min="6" max="6" width="45.0625" customWidth="1"/>
    <col min="7" max="7" width="17.08203125" bestFit="1" customWidth="1"/>
    <col min="8" max="8" width="4.5703125" customWidth="1"/>
    <col min="9" max="9" width="34.4375" bestFit="1" customWidth="1"/>
    <col min="10" max="10" width="17.484375" bestFit="1" customWidth="1"/>
    <col min="11" max="11" width="4.83984375" customWidth="1"/>
    <col min="12" max="12" width="32.28515625" bestFit="1" customWidth="1"/>
    <col min="14" max="15" width="0" hidden="1" customWidth="1"/>
    <col min="16" max="16" width="7.6640625" customWidth="1"/>
    <col min="18" max="18" width="12.5078125" bestFit="1" customWidth="1"/>
    <col min="19" max="19" width="3.8984375" customWidth="1"/>
    <col min="20" max="20" width="34.5703125" customWidth="1"/>
    <col min="21" max="21" width="21.65625" customWidth="1"/>
    <col min="22" max="22" width="21.1171875" bestFit="1" customWidth="1"/>
    <col min="23" max="23" width="23.13671875" bestFit="1" customWidth="1"/>
    <col min="24" max="24" width="3.765625" customWidth="1"/>
    <col min="25" max="25" width="26.36328125" bestFit="1" customWidth="1"/>
    <col min="26" max="26" width="25.9609375" bestFit="1" customWidth="1"/>
  </cols>
  <sheetData>
    <row r="1" spans="2:24" ht="15.75" thickBot="1" x14ac:dyDescent="0.25"/>
    <row r="2" spans="2:24" ht="26.25" thickBot="1" x14ac:dyDescent="0.4">
      <c r="B2" s="273" t="s">
        <v>15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5"/>
      <c r="S2" s="270" t="s">
        <v>94</v>
      </c>
      <c r="T2" s="271"/>
      <c r="U2" s="271"/>
      <c r="V2" s="271"/>
      <c r="W2" s="271"/>
      <c r="X2" s="272"/>
    </row>
    <row r="3" spans="2:24" ht="19.5" thickBot="1" x14ac:dyDescent="0.3">
      <c r="B3" s="5"/>
      <c r="C3" s="276" t="s">
        <v>85</v>
      </c>
      <c r="D3" s="276"/>
      <c r="E3" s="3"/>
      <c r="F3" s="276" t="s">
        <v>82</v>
      </c>
      <c r="G3" s="276"/>
      <c r="H3" s="3"/>
      <c r="I3" s="276" t="s">
        <v>14</v>
      </c>
      <c r="J3" s="276"/>
      <c r="K3" s="3"/>
      <c r="L3" s="276" t="s">
        <v>49</v>
      </c>
      <c r="M3" s="276"/>
      <c r="N3" s="3"/>
      <c r="O3" s="3"/>
      <c r="P3" s="6"/>
      <c r="S3" s="40"/>
      <c r="T3" s="25"/>
      <c r="U3" s="37" t="s">
        <v>15</v>
      </c>
      <c r="V3" s="39" t="s">
        <v>16</v>
      </c>
      <c r="W3" s="38" t="s">
        <v>17</v>
      </c>
      <c r="X3" s="26"/>
    </row>
    <row r="4" spans="2:24" ht="15.75" thickBot="1" x14ac:dyDescent="0.25">
      <c r="B4" s="4"/>
      <c r="C4" s="46" t="s">
        <v>0</v>
      </c>
      <c r="D4" s="47" t="s">
        <v>3</v>
      </c>
      <c r="E4" s="154"/>
      <c r="F4" s="46" t="s">
        <v>0</v>
      </c>
      <c r="G4" s="47" t="s">
        <v>3</v>
      </c>
      <c r="H4" s="154"/>
      <c r="I4" s="46" t="s">
        <v>0</v>
      </c>
      <c r="J4" s="46" t="s">
        <v>3</v>
      </c>
      <c r="K4" s="7"/>
      <c r="L4" s="46" t="s">
        <v>0</v>
      </c>
      <c r="M4" s="47" t="s">
        <v>3</v>
      </c>
      <c r="N4" s="28"/>
      <c r="O4" s="28"/>
      <c r="P4" s="7"/>
      <c r="S4" s="41"/>
      <c r="T4" s="35" t="s">
        <v>50</v>
      </c>
      <c r="U4" s="65">
        <f>$M$5</f>
        <v>300</v>
      </c>
      <c r="V4" s="66">
        <f>$M$29</f>
        <v>313.2</v>
      </c>
      <c r="W4" s="67">
        <f>$M$53</f>
        <v>313.10000000000002</v>
      </c>
      <c r="X4" s="28"/>
    </row>
    <row r="5" spans="2:24" x14ac:dyDescent="0.2">
      <c r="B5" s="4"/>
      <c r="C5" s="45" t="s">
        <v>50</v>
      </c>
      <c r="D5" s="151">
        <v>333.8</v>
      </c>
      <c r="E5" s="155"/>
      <c r="F5" s="45" t="s">
        <v>50</v>
      </c>
      <c r="G5" s="151">
        <v>312.60000000000002</v>
      </c>
      <c r="H5" s="155"/>
      <c r="I5" s="45" t="s">
        <v>31</v>
      </c>
      <c r="J5" s="131">
        <v>158.75</v>
      </c>
      <c r="K5" s="7"/>
      <c r="L5" s="45" t="s">
        <v>50</v>
      </c>
      <c r="M5" s="187">
        <v>300</v>
      </c>
      <c r="N5" s="28"/>
      <c r="O5" s="28"/>
      <c r="P5" s="7"/>
      <c r="S5" s="41"/>
      <c r="T5" s="36" t="s">
        <v>29</v>
      </c>
      <c r="U5" s="68">
        <f>$M$6</f>
        <v>32</v>
      </c>
      <c r="V5" s="69">
        <f>$M$30</f>
        <v>31.724137931034484</v>
      </c>
      <c r="W5" s="70">
        <f>$M$54</f>
        <v>31.912168636218457</v>
      </c>
      <c r="X5" s="28"/>
    </row>
    <row r="6" spans="2:24" ht="15.75" thickBot="1" x14ac:dyDescent="0.25">
      <c r="B6" s="4"/>
      <c r="C6" s="22" t="s">
        <v>6</v>
      </c>
      <c r="D6" s="129">
        <v>32.200000000000003</v>
      </c>
      <c r="E6" s="155"/>
      <c r="F6" s="22" t="s">
        <v>6</v>
      </c>
      <c r="G6" s="129">
        <v>31.3</v>
      </c>
      <c r="H6" s="155"/>
      <c r="I6" s="22" t="s">
        <v>30</v>
      </c>
      <c r="J6" s="130">
        <v>174.85</v>
      </c>
      <c r="K6" s="7"/>
      <c r="L6" s="36" t="s">
        <v>6</v>
      </c>
      <c r="M6" s="188">
        <v>32</v>
      </c>
      <c r="N6" s="28"/>
      <c r="O6" s="28"/>
      <c r="P6" s="7"/>
      <c r="S6" s="41"/>
      <c r="T6" s="148" t="s">
        <v>5</v>
      </c>
      <c r="U6" s="71">
        <f>$M$7</f>
        <v>300</v>
      </c>
      <c r="V6" s="72">
        <f>$M$31</f>
        <v>311</v>
      </c>
      <c r="W6" s="73">
        <f>$M$55</f>
        <v>310</v>
      </c>
      <c r="X6" s="28"/>
    </row>
    <row r="7" spans="2:24" ht="15.75" thickBot="1" x14ac:dyDescent="0.25">
      <c r="B7" s="4"/>
      <c r="C7" s="22" t="s">
        <v>7</v>
      </c>
      <c r="D7" s="129">
        <v>62.9</v>
      </c>
      <c r="E7" s="155"/>
      <c r="F7" s="22" t="s">
        <v>7</v>
      </c>
      <c r="G7" s="129">
        <v>65.7</v>
      </c>
      <c r="H7" s="155"/>
      <c r="I7" s="22" t="s">
        <v>29</v>
      </c>
      <c r="J7" s="131">
        <v>32</v>
      </c>
      <c r="K7" s="7"/>
      <c r="L7" s="148" t="s">
        <v>5</v>
      </c>
      <c r="M7" s="189">
        <v>300</v>
      </c>
      <c r="N7" s="28"/>
      <c r="O7" s="28"/>
      <c r="P7" s="7"/>
      <c r="S7" s="31"/>
      <c r="T7" s="29"/>
      <c r="U7" s="29"/>
      <c r="V7" s="29"/>
      <c r="W7" s="29"/>
      <c r="X7" s="30"/>
    </row>
    <row r="8" spans="2:24" ht="19.5" thickBot="1" x14ac:dyDescent="0.3">
      <c r="B8" s="4"/>
      <c r="C8" s="22" t="s">
        <v>8</v>
      </c>
      <c r="D8" s="129">
        <v>0</v>
      </c>
      <c r="E8" s="155"/>
      <c r="F8" s="22" t="s">
        <v>8</v>
      </c>
      <c r="G8" s="129">
        <v>0</v>
      </c>
      <c r="H8" s="155"/>
      <c r="I8" s="22" t="s">
        <v>92</v>
      </c>
      <c r="J8" s="131">
        <v>10</v>
      </c>
      <c r="K8" s="2"/>
      <c r="L8" s="2"/>
      <c r="M8" s="2"/>
      <c r="N8" s="28"/>
      <c r="O8" s="28"/>
      <c r="P8" s="7"/>
      <c r="S8" s="158"/>
      <c r="T8" s="158"/>
      <c r="U8" s="158"/>
      <c r="V8" s="158"/>
      <c r="W8" s="158"/>
      <c r="X8" s="158"/>
    </row>
    <row r="9" spans="2:24" ht="19.5" thickBot="1" x14ac:dyDescent="0.3">
      <c r="B9" s="4"/>
      <c r="C9" s="23" t="s">
        <v>9</v>
      </c>
      <c r="D9" s="152">
        <v>13.69</v>
      </c>
      <c r="E9" s="155"/>
      <c r="F9" s="23" t="s">
        <v>9</v>
      </c>
      <c r="G9" s="152">
        <v>14.1</v>
      </c>
      <c r="H9" s="155"/>
      <c r="I9" s="23" t="s">
        <v>93</v>
      </c>
      <c r="J9" s="132">
        <v>52</v>
      </c>
      <c r="K9" s="2"/>
      <c r="L9" s="2"/>
      <c r="M9" s="2"/>
      <c r="N9" s="28"/>
      <c r="O9" s="28"/>
      <c r="P9" s="7"/>
      <c r="S9" s="270" t="s">
        <v>96</v>
      </c>
      <c r="T9" s="271"/>
      <c r="U9" s="271"/>
      <c r="V9" s="271"/>
      <c r="W9" s="271"/>
      <c r="X9" s="272"/>
    </row>
    <row r="10" spans="2:24" ht="19.5" thickBot="1" x14ac:dyDescent="0.3">
      <c r="B10" s="4"/>
      <c r="C10" s="33"/>
      <c r="D10" s="153"/>
      <c r="E10" s="24"/>
      <c r="F10" s="33"/>
      <c r="G10" s="153"/>
      <c r="H10" s="24"/>
      <c r="I10" s="31"/>
      <c r="J10" s="32"/>
      <c r="K10" s="2"/>
      <c r="L10" s="2"/>
      <c r="M10" s="2"/>
      <c r="N10" s="28"/>
      <c r="O10" s="28"/>
      <c r="P10" s="7"/>
      <c r="S10" s="40"/>
      <c r="T10" s="25"/>
      <c r="U10" s="37" t="s">
        <v>15</v>
      </c>
      <c r="V10" s="39" t="s">
        <v>16</v>
      </c>
      <c r="W10" s="38" t="s">
        <v>17</v>
      </c>
      <c r="X10" s="26"/>
    </row>
    <row r="11" spans="2:24" ht="19.5" thickBot="1" x14ac:dyDescent="0.3">
      <c r="B11" s="4"/>
      <c r="C11" s="270" t="s">
        <v>1</v>
      </c>
      <c r="D11" s="272"/>
      <c r="E11" s="2"/>
      <c r="F11" s="270" t="s">
        <v>83</v>
      </c>
      <c r="G11" s="272"/>
      <c r="H11" s="2"/>
      <c r="I11" s="270" t="s">
        <v>1</v>
      </c>
      <c r="J11" s="272"/>
      <c r="K11" s="2"/>
      <c r="L11" s="2"/>
      <c r="M11" s="2"/>
      <c r="N11" s="28"/>
      <c r="O11" s="28"/>
      <c r="P11" s="7"/>
      <c r="S11" s="41"/>
      <c r="T11" s="35" t="s">
        <v>18</v>
      </c>
      <c r="U11" s="65">
        <f>D5</f>
        <v>333.8</v>
      </c>
      <c r="V11" s="66">
        <f>D29</f>
        <v>334</v>
      </c>
      <c r="W11" s="67">
        <f>D53</f>
        <v>314.75</v>
      </c>
      <c r="X11" s="28"/>
    </row>
    <row r="12" spans="2:24" x14ac:dyDescent="0.2">
      <c r="B12" s="4"/>
      <c r="C12" s="42" t="s">
        <v>10</v>
      </c>
      <c r="D12" s="123">
        <f>D9-D8</f>
        <v>13.69</v>
      </c>
      <c r="E12" s="24"/>
      <c r="F12" s="42" t="s">
        <v>10</v>
      </c>
      <c r="G12" s="123">
        <f>G9-G8</f>
        <v>14.1</v>
      </c>
      <c r="H12" s="24"/>
      <c r="I12" s="42" t="s">
        <v>97</v>
      </c>
      <c r="J12" s="127">
        <f>((J5*J8)+(J6*J9))/(J5+J6)</f>
        <v>32.013489208633089</v>
      </c>
      <c r="K12" s="2"/>
      <c r="L12" s="2"/>
      <c r="M12" s="2"/>
      <c r="N12" s="28"/>
      <c r="O12" s="28"/>
      <c r="P12" s="7"/>
      <c r="S12" s="41"/>
      <c r="T12" s="59" t="s">
        <v>20</v>
      </c>
      <c r="U12" s="68">
        <f>J13</f>
        <v>333.6</v>
      </c>
      <c r="V12" s="69">
        <f>J37</f>
        <v>313.2</v>
      </c>
      <c r="W12" s="70">
        <f>J61</f>
        <v>312.95</v>
      </c>
      <c r="X12" s="28"/>
    </row>
    <row r="13" spans="2:24" x14ac:dyDescent="0.2">
      <c r="B13" s="4"/>
      <c r="C13" s="43" t="s">
        <v>11</v>
      </c>
      <c r="D13" s="124">
        <f>D12/10</f>
        <v>1.369</v>
      </c>
      <c r="E13" s="24"/>
      <c r="F13" s="43" t="s">
        <v>11</v>
      </c>
      <c r="G13" s="124">
        <f>G12/10</f>
        <v>1.41</v>
      </c>
      <c r="H13" s="24"/>
      <c r="I13" s="43" t="s">
        <v>98</v>
      </c>
      <c r="J13" s="128">
        <f>J5+J6</f>
        <v>333.6</v>
      </c>
      <c r="K13" s="2"/>
      <c r="L13" s="2"/>
      <c r="M13" s="2"/>
      <c r="N13" s="28"/>
      <c r="O13" s="28"/>
      <c r="P13" s="7"/>
      <c r="S13" s="41"/>
      <c r="T13" s="36" t="s">
        <v>19</v>
      </c>
      <c r="U13" s="68">
        <f>D6</f>
        <v>32.200000000000003</v>
      </c>
      <c r="V13" s="69">
        <f>D30</f>
        <v>32.6</v>
      </c>
      <c r="W13" s="70">
        <f>D54</f>
        <v>32</v>
      </c>
      <c r="X13" s="28"/>
    </row>
    <row r="14" spans="2:24" x14ac:dyDescent="0.2">
      <c r="B14" s="4"/>
      <c r="C14" s="22" t="s">
        <v>2</v>
      </c>
      <c r="D14" s="129">
        <v>1</v>
      </c>
      <c r="E14" s="24"/>
      <c r="F14" s="22" t="s">
        <v>2</v>
      </c>
      <c r="G14" s="129">
        <v>1</v>
      </c>
      <c r="H14" s="24"/>
      <c r="I14" s="43"/>
      <c r="J14" s="128"/>
      <c r="K14" s="2"/>
      <c r="L14" s="2"/>
      <c r="M14" s="2"/>
      <c r="N14" s="28"/>
      <c r="O14" s="28"/>
      <c r="P14" s="7"/>
      <c r="S14" s="41"/>
      <c r="T14" s="59" t="s">
        <v>21</v>
      </c>
      <c r="U14" s="68">
        <f>J12</f>
        <v>32.013489208633089</v>
      </c>
      <c r="V14" s="69">
        <f>J36</f>
        <v>31.724137931034484</v>
      </c>
      <c r="W14" s="70">
        <f>J60</f>
        <v>31.922671353251317</v>
      </c>
      <c r="X14" s="28"/>
    </row>
    <row r="15" spans="2:24" x14ac:dyDescent="0.2">
      <c r="B15" s="4"/>
      <c r="C15" s="43" t="s">
        <v>4</v>
      </c>
      <c r="D15" s="125">
        <f>D13*D14</f>
        <v>1.369</v>
      </c>
      <c r="E15" s="2"/>
      <c r="F15" s="43" t="s">
        <v>4</v>
      </c>
      <c r="G15" s="125">
        <f>G13*G14</f>
        <v>1.41</v>
      </c>
      <c r="H15" s="2"/>
      <c r="I15" s="43"/>
      <c r="J15" s="125"/>
      <c r="K15" s="2"/>
      <c r="L15" s="2"/>
      <c r="M15" s="2"/>
      <c r="N15" s="28"/>
      <c r="O15" s="28"/>
      <c r="P15" s="7"/>
      <c r="S15" s="41"/>
      <c r="T15" s="36" t="s">
        <v>36</v>
      </c>
      <c r="U15" s="68">
        <f>D16</f>
        <v>327.15126701179406</v>
      </c>
      <c r="V15" s="69">
        <f>D40</f>
        <v>333.19689986626594</v>
      </c>
      <c r="W15" s="70">
        <f>D64</f>
        <v>279.52618941554204</v>
      </c>
      <c r="X15" s="28"/>
    </row>
    <row r="16" spans="2:24" ht="19.5" thickBot="1" x14ac:dyDescent="0.3">
      <c r="B16" s="4"/>
      <c r="C16" s="43" t="s">
        <v>5</v>
      </c>
      <c r="D16" s="242">
        <f>D5/1000*((((D7-D6)*9.81*100)/(4*PI()^2))*D15^2-(D7-D6)^2+(D6-10)^2)</f>
        <v>327.15126701179406</v>
      </c>
      <c r="E16" s="24"/>
      <c r="F16" s="44" t="s">
        <v>79</v>
      </c>
      <c r="G16" s="237">
        <f>G5/1000*((((G7-G6)*9.81*100)/(4*PI()^2))*G15^2-(G7-G6)^2+(G6-10)^2)</f>
        <v>303.15022731780203</v>
      </c>
      <c r="H16" s="24"/>
      <c r="I16" s="44" t="s">
        <v>5</v>
      </c>
      <c r="J16" s="126">
        <f>J12^2*J13/1000</f>
        <v>341.89446070143885</v>
      </c>
      <c r="K16" s="2"/>
      <c r="L16" s="2"/>
      <c r="M16" s="2"/>
      <c r="N16" s="28"/>
      <c r="O16" s="28"/>
      <c r="P16" s="7"/>
      <c r="S16" s="41"/>
      <c r="T16" s="60" t="s">
        <v>37</v>
      </c>
      <c r="U16" s="71">
        <f>J16</f>
        <v>341.89446070143885</v>
      </c>
      <c r="V16" s="72">
        <f>J40</f>
        <v>315.21103448275863</v>
      </c>
      <c r="W16" s="73">
        <f>J64</f>
        <v>318.91387135325135</v>
      </c>
      <c r="X16" s="28"/>
    </row>
    <row r="17" spans="2:32" ht="15.75" thickBot="1" x14ac:dyDescent="0.25">
      <c r="B17" s="4"/>
      <c r="C17" s="44" t="s">
        <v>86</v>
      </c>
      <c r="D17" s="238">
        <f>(D5/1000*9.81*100*D6)/((D5/1000*((((D7-D6)*9.81*100)/(4*PI()^2))*D15^2-(D7-D6)^2+(D6)^2)))</f>
        <v>20.726054434086183</v>
      </c>
      <c r="E17" s="24"/>
      <c r="F17" s="33"/>
      <c r="G17" s="153"/>
      <c r="H17" s="24"/>
      <c r="I17" s="228"/>
      <c r="J17" s="228"/>
      <c r="K17" s="2"/>
      <c r="L17" s="2"/>
      <c r="M17" s="2"/>
      <c r="N17" s="27"/>
      <c r="O17" s="27"/>
      <c r="P17" s="7"/>
      <c r="S17" s="235"/>
      <c r="T17" s="233"/>
      <c r="U17" s="234"/>
      <c r="V17" s="234"/>
      <c r="W17" s="234"/>
      <c r="X17" s="223"/>
    </row>
    <row r="18" spans="2:32" ht="19.5" thickBot="1" x14ac:dyDescent="0.3">
      <c r="B18" s="4"/>
      <c r="C18" s="228"/>
      <c r="D18" s="228"/>
      <c r="E18" s="24"/>
      <c r="F18" s="245" t="s">
        <v>84</v>
      </c>
      <c r="G18" s="246"/>
      <c r="H18" s="24"/>
      <c r="I18" s="228"/>
      <c r="J18" s="228"/>
      <c r="K18" s="2"/>
      <c r="L18" s="2"/>
      <c r="M18" s="2"/>
      <c r="N18" s="27"/>
      <c r="O18" s="27"/>
      <c r="P18" s="7"/>
    </row>
    <row r="19" spans="2:32" ht="19.5" thickBot="1" x14ac:dyDescent="0.3">
      <c r="B19" s="4"/>
      <c r="C19" s="228"/>
      <c r="D19" s="229"/>
      <c r="E19" s="24"/>
      <c r="F19" s="226" t="s">
        <v>80</v>
      </c>
      <c r="G19" s="258">
        <v>2.85</v>
      </c>
      <c r="H19" s="24"/>
      <c r="I19" s="228"/>
      <c r="J19" s="228"/>
      <c r="K19" s="2"/>
      <c r="L19" s="2"/>
      <c r="M19" s="2"/>
      <c r="N19" s="27"/>
      <c r="O19" s="27"/>
      <c r="P19" s="7"/>
      <c r="S19" s="270" t="s">
        <v>95</v>
      </c>
      <c r="T19" s="271"/>
      <c r="U19" s="271"/>
      <c r="V19" s="271"/>
      <c r="W19" s="271"/>
      <c r="X19" s="272"/>
    </row>
    <row r="20" spans="2:32" ht="19.5" thickBot="1" x14ac:dyDescent="0.3">
      <c r="B20" s="4"/>
      <c r="C20" s="228"/>
      <c r="D20" s="229"/>
      <c r="E20" s="24"/>
      <c r="F20" s="43" t="s">
        <v>50</v>
      </c>
      <c r="G20" s="124">
        <f>G5-G19</f>
        <v>309.75</v>
      </c>
      <c r="H20" s="24"/>
      <c r="I20" s="228"/>
      <c r="J20" s="228"/>
      <c r="K20" s="2"/>
      <c r="L20" s="2"/>
      <c r="M20" s="2"/>
      <c r="N20" s="27"/>
      <c r="O20" s="27"/>
      <c r="P20" s="7"/>
      <c r="S20" s="40"/>
      <c r="T20" s="25"/>
      <c r="U20" s="37" t="s">
        <v>15</v>
      </c>
      <c r="V20" s="39" t="s">
        <v>16</v>
      </c>
      <c r="W20" s="38" t="s">
        <v>17</v>
      </c>
      <c r="X20" s="26"/>
    </row>
    <row r="21" spans="2:32" ht="18.75" x14ac:dyDescent="0.25">
      <c r="B21" s="4"/>
      <c r="C21" s="228"/>
      <c r="D21" s="229"/>
      <c r="E21" s="24"/>
      <c r="F21" s="43" t="s">
        <v>6</v>
      </c>
      <c r="G21" s="124">
        <f>G6+((G7-G6)*-G19/(G5+G6))</f>
        <v>31.014917127071826</v>
      </c>
      <c r="H21" s="24"/>
      <c r="I21" s="228"/>
      <c r="J21" s="228"/>
      <c r="K21" s="2"/>
      <c r="L21" s="2"/>
      <c r="M21" s="2"/>
      <c r="N21" s="27"/>
      <c r="O21" s="27"/>
      <c r="P21" s="7"/>
      <c r="S21" s="41"/>
      <c r="T21" s="35" t="s">
        <v>50</v>
      </c>
      <c r="U21" s="65">
        <f>G20</f>
        <v>309.75</v>
      </c>
      <c r="V21" s="66">
        <f>G44</f>
        <v>311.54999999999995</v>
      </c>
      <c r="W21" s="67">
        <f>G68</f>
        <v>311.89999999999998</v>
      </c>
      <c r="X21" s="28"/>
    </row>
    <row r="22" spans="2:32" ht="18.75" x14ac:dyDescent="0.25">
      <c r="B22" s="4"/>
      <c r="C22" s="228"/>
      <c r="D22" s="229"/>
      <c r="E22" s="24"/>
      <c r="F22" s="43" t="s">
        <v>81</v>
      </c>
      <c r="G22" s="230">
        <f>G16-G19/1000*(G7-10)^2</f>
        <v>294.30813081780201</v>
      </c>
      <c r="H22" s="24"/>
      <c r="I22" s="228"/>
      <c r="J22" s="228"/>
      <c r="K22" s="2"/>
      <c r="L22" s="2"/>
      <c r="M22" s="2"/>
      <c r="N22" s="27"/>
      <c r="O22" s="27"/>
      <c r="P22" s="7"/>
      <c r="S22" s="41"/>
      <c r="T22" s="36" t="s">
        <v>29</v>
      </c>
      <c r="U22" s="68">
        <f>G21</f>
        <v>31.014917127071826</v>
      </c>
      <c r="V22" s="69">
        <f>G45</f>
        <v>31.722733833718245</v>
      </c>
      <c r="W22" s="70">
        <f>G69</f>
        <v>31.723013698630137</v>
      </c>
      <c r="X22" s="28"/>
    </row>
    <row r="23" spans="2:32" ht="15.75" thickBot="1" x14ac:dyDescent="0.25">
      <c r="B23" s="4"/>
      <c r="C23" s="2"/>
      <c r="D23" s="2"/>
      <c r="E23" s="2"/>
      <c r="F23" s="44" t="s">
        <v>86</v>
      </c>
      <c r="G23" s="238">
        <f>(G20/1000*9.81*100*G21)/((G5/1000*((((G7-G6)*9.81*100)/(4*PI()^2))*G15^2-(G7-G6)^2+(G6)^2))-G19/1000*(G7)^2)</f>
        <v>20.70028629053219</v>
      </c>
      <c r="H23" s="2"/>
      <c r="I23" s="2"/>
      <c r="J23" s="2"/>
      <c r="K23" s="2"/>
      <c r="L23" s="2"/>
      <c r="M23" s="2"/>
      <c r="N23" s="2"/>
      <c r="O23" s="2"/>
      <c r="P23" s="7"/>
      <c r="S23" s="41"/>
      <c r="T23" s="148" t="s">
        <v>5</v>
      </c>
      <c r="U23" s="71">
        <f>G22</f>
        <v>294.30813081780201</v>
      </c>
      <c r="V23" s="72">
        <f>G46</f>
        <v>304.69857985435823</v>
      </c>
      <c r="W23" s="73">
        <f>G70</f>
        <v>302.64630287371216</v>
      </c>
      <c r="X23" s="28"/>
    </row>
    <row r="24" spans="2:32" ht="15.75" thickBot="1" x14ac:dyDescent="0.25">
      <c r="B24" s="255"/>
      <c r="C24" s="256"/>
      <c r="D24" s="256"/>
      <c r="E24" s="256"/>
      <c r="F24" s="256"/>
      <c r="G24" s="256"/>
      <c r="H24" s="256"/>
      <c r="I24" s="256"/>
      <c r="J24" s="256"/>
      <c r="K24" s="256"/>
      <c r="L24" s="256"/>
      <c r="M24" s="256"/>
      <c r="N24" s="256"/>
      <c r="O24" s="256"/>
      <c r="P24" s="257"/>
      <c r="S24" s="31"/>
      <c r="T24" s="29"/>
      <c r="U24" s="29"/>
      <c r="V24" s="29"/>
      <c r="W24" s="29"/>
      <c r="X24" s="30"/>
    </row>
    <row r="25" spans="2:32" ht="15.75" thickBot="1" x14ac:dyDescent="0.25"/>
    <row r="26" spans="2:32" ht="26.25" thickBot="1" x14ac:dyDescent="0.4">
      <c r="B26" s="267" t="s">
        <v>40</v>
      </c>
      <c r="C26" s="268"/>
      <c r="D26" s="268"/>
      <c r="E26" s="268"/>
      <c r="F26" s="268"/>
      <c r="G26" s="268"/>
      <c r="H26" s="268"/>
      <c r="I26" s="268"/>
      <c r="J26" s="268"/>
      <c r="K26" s="268"/>
      <c r="L26" s="268"/>
      <c r="M26" s="268"/>
      <c r="N26" s="268"/>
      <c r="O26" s="268"/>
      <c r="P26" s="269"/>
      <c r="T26" s="86"/>
    </row>
    <row r="27" spans="2:32" ht="19.5" thickBot="1" x14ac:dyDescent="0.3">
      <c r="B27" s="8"/>
      <c r="C27" s="278" t="s">
        <v>85</v>
      </c>
      <c r="D27" s="278"/>
      <c r="E27" s="9"/>
      <c r="F27" s="278" t="s">
        <v>82</v>
      </c>
      <c r="G27" s="278"/>
      <c r="H27" s="9"/>
      <c r="I27" s="278" t="s">
        <v>14</v>
      </c>
      <c r="J27" s="278"/>
      <c r="K27" s="9"/>
      <c r="L27" s="278" t="s">
        <v>49</v>
      </c>
      <c r="M27" s="278"/>
      <c r="N27" s="9"/>
      <c r="O27" s="9"/>
      <c r="P27" s="10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</row>
    <row r="28" spans="2:32" ht="15.75" thickBot="1" x14ac:dyDescent="0.25">
      <c r="B28" s="12"/>
      <c r="C28" s="46" t="s">
        <v>0</v>
      </c>
      <c r="D28" s="47" t="s">
        <v>3</v>
      </c>
      <c r="E28" s="149"/>
      <c r="F28" s="46" t="s">
        <v>0</v>
      </c>
      <c r="G28" s="47" t="s">
        <v>3</v>
      </c>
      <c r="H28" s="149"/>
      <c r="I28" s="46" t="s">
        <v>0</v>
      </c>
      <c r="J28" s="46" t="s">
        <v>3</v>
      </c>
      <c r="K28" s="62"/>
      <c r="L28" s="46" t="s">
        <v>0</v>
      </c>
      <c r="M28" s="47" t="s">
        <v>3</v>
      </c>
      <c r="N28" s="147"/>
      <c r="O28" s="28"/>
      <c r="P28" s="1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</row>
    <row r="29" spans="2:32" x14ac:dyDescent="0.2">
      <c r="B29" s="12"/>
      <c r="C29" s="45" t="s">
        <v>50</v>
      </c>
      <c r="D29" s="151">
        <v>334</v>
      </c>
      <c r="E29" s="150"/>
      <c r="F29" s="45" t="s">
        <v>50</v>
      </c>
      <c r="G29" s="151">
        <v>314.39999999999998</v>
      </c>
      <c r="H29" s="150"/>
      <c r="I29" s="45" t="s">
        <v>31</v>
      </c>
      <c r="J29" s="227">
        <v>151.19999999999999</v>
      </c>
      <c r="K29" s="62"/>
      <c r="L29" s="45" t="s">
        <v>50</v>
      </c>
      <c r="M29" s="187">
        <v>313.2</v>
      </c>
      <c r="N29" s="28"/>
      <c r="O29" s="28"/>
      <c r="P29" s="1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</row>
    <row r="30" spans="2:32" x14ac:dyDescent="0.2">
      <c r="B30" s="12"/>
      <c r="C30" s="22" t="s">
        <v>6</v>
      </c>
      <c r="D30" s="129">
        <v>32.6</v>
      </c>
      <c r="E30" s="150"/>
      <c r="F30" s="22" t="s">
        <v>6</v>
      </c>
      <c r="G30" s="129">
        <v>32</v>
      </c>
      <c r="H30" s="150"/>
      <c r="I30" s="22" t="s">
        <v>30</v>
      </c>
      <c r="J30" s="264">
        <v>162</v>
      </c>
      <c r="K30" s="62"/>
      <c r="L30" s="36" t="s">
        <v>6</v>
      </c>
      <c r="M30" s="188">
        <v>31.724137931034484</v>
      </c>
      <c r="N30" s="28"/>
      <c r="O30" s="28"/>
      <c r="P30" s="1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</row>
    <row r="31" spans="2:32" ht="15.75" thickBot="1" x14ac:dyDescent="0.25">
      <c r="B31" s="12"/>
      <c r="C31" s="22" t="s">
        <v>7</v>
      </c>
      <c r="D31" s="129">
        <v>62.9</v>
      </c>
      <c r="E31" s="150"/>
      <c r="F31" s="22" t="s">
        <v>7</v>
      </c>
      <c r="G31" s="129">
        <v>65.7</v>
      </c>
      <c r="H31" s="150"/>
      <c r="I31" s="22" t="s">
        <v>29</v>
      </c>
      <c r="J31" s="131">
        <v>32</v>
      </c>
      <c r="K31" s="62"/>
      <c r="L31" s="148" t="s">
        <v>5</v>
      </c>
      <c r="M31" s="189">
        <v>311</v>
      </c>
      <c r="N31" s="28"/>
      <c r="O31" s="28"/>
      <c r="P31" s="1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</row>
    <row r="32" spans="2:32" x14ac:dyDescent="0.2">
      <c r="B32" s="12"/>
      <c r="C32" s="22" t="s">
        <v>8</v>
      </c>
      <c r="D32" s="129">
        <v>0</v>
      </c>
      <c r="E32" s="150"/>
      <c r="F32" s="22" t="s">
        <v>8</v>
      </c>
      <c r="G32" s="129">
        <v>0</v>
      </c>
      <c r="H32" s="150"/>
      <c r="I32" s="22" t="s">
        <v>92</v>
      </c>
      <c r="J32" s="131">
        <v>10</v>
      </c>
      <c r="K32" s="62"/>
      <c r="L32" s="62"/>
      <c r="M32" s="62"/>
      <c r="N32" s="28"/>
      <c r="O32" s="28"/>
      <c r="P32" s="1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</row>
    <row r="33" spans="2:32" ht="15.75" thickBot="1" x14ac:dyDescent="0.25">
      <c r="B33" s="12"/>
      <c r="C33" s="23" t="s">
        <v>9</v>
      </c>
      <c r="D33" s="152">
        <v>13.66</v>
      </c>
      <c r="E33" s="150"/>
      <c r="F33" s="23" t="s">
        <v>9</v>
      </c>
      <c r="G33" s="152">
        <v>14.032500000000001</v>
      </c>
      <c r="H33" s="150"/>
      <c r="I33" s="23" t="s">
        <v>93</v>
      </c>
      <c r="J33" s="132">
        <v>52</v>
      </c>
      <c r="K33" s="62"/>
      <c r="L33" s="62"/>
      <c r="M33" s="62"/>
      <c r="N33" s="28"/>
      <c r="O33" s="28"/>
      <c r="P33" s="1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</row>
    <row r="34" spans="2:32" ht="15.75" thickBot="1" x14ac:dyDescent="0.25">
      <c r="B34" s="12"/>
      <c r="C34" s="33"/>
      <c r="D34" s="153"/>
      <c r="E34" s="61"/>
      <c r="F34" s="33"/>
      <c r="G34" s="153"/>
      <c r="H34" s="61"/>
      <c r="I34" s="31"/>
      <c r="J34" s="32"/>
      <c r="K34" s="62"/>
      <c r="L34" s="62"/>
      <c r="M34" s="62"/>
      <c r="N34" s="28"/>
      <c r="O34" s="28"/>
      <c r="P34" s="1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</row>
    <row r="35" spans="2:32" ht="19.5" thickBot="1" x14ac:dyDescent="0.3">
      <c r="B35" s="12"/>
      <c r="C35" s="279" t="s">
        <v>1</v>
      </c>
      <c r="D35" s="280"/>
      <c r="E35" s="62"/>
      <c r="F35" s="270" t="s">
        <v>83</v>
      </c>
      <c r="G35" s="272"/>
      <c r="H35" s="62"/>
      <c r="I35" s="270" t="s">
        <v>1</v>
      </c>
      <c r="J35" s="272"/>
      <c r="K35" s="62"/>
      <c r="L35" s="62"/>
      <c r="M35" s="62"/>
      <c r="N35" s="28"/>
      <c r="O35" s="28"/>
      <c r="P35" s="1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</row>
    <row r="36" spans="2:32" x14ac:dyDescent="0.2">
      <c r="B36" s="12"/>
      <c r="C36" s="42" t="s">
        <v>10</v>
      </c>
      <c r="D36" s="123">
        <f>D33-D32</f>
        <v>13.66</v>
      </c>
      <c r="E36" s="61"/>
      <c r="F36" s="42" t="s">
        <v>10</v>
      </c>
      <c r="G36" s="123">
        <f>G33-G32</f>
        <v>14.032500000000001</v>
      </c>
      <c r="H36" s="61"/>
      <c r="I36" s="42" t="s">
        <v>97</v>
      </c>
      <c r="J36" s="127">
        <f>((J29*J32)+(J30*J33))/(J29+J30)</f>
        <v>31.724137931034484</v>
      </c>
      <c r="K36" s="62"/>
      <c r="L36" s="62"/>
      <c r="M36" s="62"/>
      <c r="N36" s="28"/>
      <c r="O36" s="28"/>
      <c r="P36" s="1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</row>
    <row r="37" spans="2:32" x14ac:dyDescent="0.2">
      <c r="B37" s="12"/>
      <c r="C37" s="43" t="s">
        <v>11</v>
      </c>
      <c r="D37" s="124">
        <f>D36/10</f>
        <v>1.3660000000000001</v>
      </c>
      <c r="E37" s="61"/>
      <c r="F37" s="43" t="s">
        <v>11</v>
      </c>
      <c r="G37" s="124">
        <f>G36/10</f>
        <v>1.4032500000000001</v>
      </c>
      <c r="H37" s="61"/>
      <c r="I37" s="43" t="s">
        <v>98</v>
      </c>
      <c r="J37" s="128">
        <f>J29+J30</f>
        <v>313.2</v>
      </c>
      <c r="K37" s="62"/>
      <c r="L37" s="62"/>
      <c r="M37" s="62"/>
      <c r="N37" s="28"/>
      <c r="O37" s="28"/>
      <c r="P37" s="1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</row>
    <row r="38" spans="2:32" x14ac:dyDescent="0.2">
      <c r="B38" s="12"/>
      <c r="C38" s="22" t="s">
        <v>2</v>
      </c>
      <c r="D38" s="129">
        <v>1</v>
      </c>
      <c r="E38" s="61"/>
      <c r="F38" s="22" t="s">
        <v>2</v>
      </c>
      <c r="G38" s="129">
        <v>1</v>
      </c>
      <c r="H38" s="61"/>
      <c r="I38" s="43"/>
      <c r="J38" s="128"/>
      <c r="K38" s="62"/>
      <c r="L38" s="62"/>
      <c r="M38" s="62"/>
      <c r="N38" s="28"/>
      <c r="O38" s="28"/>
      <c r="P38" s="1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</row>
    <row r="39" spans="2:32" x14ac:dyDescent="0.2">
      <c r="B39" s="12"/>
      <c r="C39" s="43" t="s">
        <v>4</v>
      </c>
      <c r="D39" s="125">
        <f>D37*D38</f>
        <v>1.3660000000000001</v>
      </c>
      <c r="E39" s="62"/>
      <c r="F39" s="43" t="s">
        <v>4</v>
      </c>
      <c r="G39" s="125">
        <f>G37*G38</f>
        <v>1.4032500000000001</v>
      </c>
      <c r="H39" s="62"/>
      <c r="I39" s="43"/>
      <c r="J39" s="125"/>
      <c r="K39" s="62"/>
      <c r="L39" s="62"/>
      <c r="M39" s="62"/>
      <c r="N39" s="28"/>
      <c r="O39" s="28"/>
      <c r="P39" s="1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</row>
    <row r="40" spans="2:32" ht="19.5" thickBot="1" x14ac:dyDescent="0.3">
      <c r="B40" s="12"/>
      <c r="C40" s="43" t="s">
        <v>5</v>
      </c>
      <c r="D40" s="242">
        <f>D29/1000*((((D31-D30)*9.81*100)/(4*PI()^2))*D39^2-(D31-D30)^2+(D30-10)^2)</f>
        <v>333.19689986626594</v>
      </c>
      <c r="E40" s="61"/>
      <c r="F40" s="44" t="s">
        <v>79</v>
      </c>
      <c r="G40" s="237">
        <f>G29/1000*((((G31-G30)*9.81*100)/(4*PI()^2))*G39^2-(G31-G30)^2+(G30-10)^2)</f>
        <v>313.54067635435825</v>
      </c>
      <c r="H40" s="61"/>
      <c r="I40" s="44" t="s">
        <v>5</v>
      </c>
      <c r="J40" s="126">
        <f>J36^2*J37/1000</f>
        <v>315.21103448275863</v>
      </c>
      <c r="K40" s="62"/>
      <c r="L40" s="62"/>
      <c r="M40" s="62"/>
      <c r="N40" s="28"/>
      <c r="O40" s="28"/>
      <c r="P40" s="1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</row>
    <row r="41" spans="2:32" ht="15.75" thickBot="1" x14ac:dyDescent="0.25">
      <c r="B41" s="232"/>
      <c r="C41" s="44" t="s">
        <v>86</v>
      </c>
      <c r="D41" s="238">
        <f>(D29/1000*9.81*100*D30)/((D29/1000*((((D31-D30)*9.81*100)/(4*PI()^2))*D39^2-(D31-D30)^2+(D30)^2)))</f>
        <v>20.638030907350959</v>
      </c>
      <c r="E41" s="231"/>
      <c r="F41" s="33"/>
      <c r="G41" s="153"/>
      <c r="H41" s="61"/>
      <c r="I41" s="231"/>
      <c r="J41" s="231"/>
      <c r="K41" s="231"/>
      <c r="L41" s="62"/>
      <c r="M41" s="62"/>
      <c r="N41" s="27"/>
      <c r="O41" s="27"/>
      <c r="P41" s="1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</row>
    <row r="42" spans="2:32" ht="19.5" thickBot="1" x14ac:dyDescent="0.3">
      <c r="B42" s="232"/>
      <c r="C42" s="231"/>
      <c r="D42" s="231"/>
      <c r="E42" s="231"/>
      <c r="F42" s="279" t="s">
        <v>84</v>
      </c>
      <c r="G42" s="280"/>
      <c r="H42" s="61"/>
      <c r="I42" s="231"/>
      <c r="J42" s="231"/>
      <c r="K42" s="62"/>
      <c r="L42" s="62"/>
      <c r="M42" s="62"/>
      <c r="N42" s="62"/>
      <c r="O42" s="62"/>
      <c r="P42" s="11"/>
      <c r="Q42" s="21"/>
      <c r="R42" s="21"/>
      <c r="S42" s="21"/>
      <c r="T42" s="86"/>
      <c r="U42" s="236"/>
      <c r="V42" s="236"/>
      <c r="W42" s="236"/>
      <c r="X42" s="21"/>
      <c r="Y42" s="21"/>
      <c r="Z42" s="21"/>
      <c r="AA42" s="21"/>
      <c r="AB42" s="21"/>
      <c r="AC42" s="21"/>
      <c r="AD42" s="21"/>
      <c r="AE42" s="21"/>
      <c r="AF42" s="21"/>
    </row>
    <row r="43" spans="2:32" ht="18.75" x14ac:dyDescent="0.25">
      <c r="B43" s="232"/>
      <c r="C43" s="231"/>
      <c r="D43" s="231"/>
      <c r="E43" s="231"/>
      <c r="F43" s="226" t="s">
        <v>80</v>
      </c>
      <c r="G43" s="258">
        <v>2.85</v>
      </c>
      <c r="H43" s="61"/>
      <c r="I43" s="231"/>
      <c r="J43" s="231"/>
      <c r="K43" s="62"/>
      <c r="L43" s="62"/>
      <c r="M43" s="62"/>
      <c r="N43" s="62"/>
      <c r="O43" s="62"/>
      <c r="P43" s="11"/>
      <c r="Q43" s="21"/>
      <c r="R43" s="21"/>
      <c r="S43" s="21"/>
      <c r="T43" s="86"/>
      <c r="U43" s="236"/>
      <c r="V43" s="236"/>
      <c r="W43" s="236"/>
      <c r="X43" s="21"/>
      <c r="Y43" s="21"/>
      <c r="Z43" s="21"/>
      <c r="AA43" s="21"/>
      <c r="AB43" s="21"/>
      <c r="AC43" s="21"/>
      <c r="AD43" s="21"/>
      <c r="AE43" s="21"/>
      <c r="AF43" s="21"/>
    </row>
    <row r="44" spans="2:32" x14ac:dyDescent="0.2">
      <c r="B44" s="232"/>
      <c r="C44" s="231"/>
      <c r="D44" s="231"/>
      <c r="E44" s="231"/>
      <c r="F44" s="43" t="s">
        <v>50</v>
      </c>
      <c r="G44" s="124">
        <f>G29-G43</f>
        <v>311.54999999999995</v>
      </c>
      <c r="H44" s="61"/>
      <c r="I44" s="231"/>
      <c r="J44" s="231"/>
      <c r="K44" s="62"/>
      <c r="L44" s="62"/>
      <c r="M44" s="62"/>
      <c r="N44" s="62"/>
      <c r="O44" s="62"/>
      <c r="P44" s="11"/>
      <c r="Q44" s="21"/>
      <c r="R44" s="21"/>
      <c r="S44" s="21"/>
      <c r="T44" s="86"/>
      <c r="U44" s="236"/>
      <c r="V44" s="236"/>
      <c r="W44" s="236"/>
      <c r="X44" s="21"/>
      <c r="Y44" s="21"/>
      <c r="Z44" s="21"/>
      <c r="AA44" s="21"/>
      <c r="AB44" s="21"/>
      <c r="AC44" s="21"/>
      <c r="AD44" s="21"/>
      <c r="AE44" s="21"/>
      <c r="AF44" s="21"/>
    </row>
    <row r="45" spans="2:32" x14ac:dyDescent="0.2">
      <c r="B45" s="232"/>
      <c r="C45" s="231"/>
      <c r="D45" s="231"/>
      <c r="E45" s="231"/>
      <c r="F45" s="43" t="s">
        <v>6</v>
      </c>
      <c r="G45" s="124">
        <f>G30+((G31-G30)*-G43/(G29+G30))</f>
        <v>31.722733833718245</v>
      </c>
      <c r="H45" s="61"/>
      <c r="I45" s="231"/>
      <c r="J45" s="231"/>
      <c r="K45" s="62"/>
      <c r="L45" s="62"/>
      <c r="M45" s="62"/>
      <c r="N45" s="62"/>
      <c r="O45" s="62"/>
      <c r="P45" s="11"/>
      <c r="Q45" s="21"/>
      <c r="R45" s="21"/>
      <c r="S45" s="21"/>
      <c r="T45" s="86"/>
      <c r="U45" s="236"/>
      <c r="V45" s="236"/>
      <c r="W45" s="236"/>
      <c r="X45" s="21"/>
      <c r="Y45" s="21"/>
      <c r="Z45" s="21"/>
      <c r="AA45" s="21"/>
      <c r="AB45" s="21"/>
      <c r="AC45" s="21"/>
      <c r="AD45" s="21"/>
      <c r="AE45" s="21"/>
      <c r="AF45" s="21"/>
    </row>
    <row r="46" spans="2:32" x14ac:dyDescent="0.2">
      <c r="B46" s="232"/>
      <c r="C46" s="231"/>
      <c r="D46" s="231"/>
      <c r="E46" s="231"/>
      <c r="F46" s="43" t="s">
        <v>81</v>
      </c>
      <c r="G46" s="230">
        <f>G40-G43/1000*(G31-10)^2</f>
        <v>304.69857985435823</v>
      </c>
      <c r="H46" s="61"/>
      <c r="I46" s="231"/>
      <c r="J46" s="231"/>
      <c r="K46" s="62"/>
      <c r="L46" s="62"/>
      <c r="M46" s="62"/>
      <c r="N46" s="62"/>
      <c r="O46" s="62"/>
      <c r="P46" s="11"/>
      <c r="Q46" s="21"/>
      <c r="R46" s="21"/>
      <c r="S46" s="21"/>
      <c r="T46" s="86"/>
      <c r="U46" s="236"/>
      <c r="V46" s="236"/>
      <c r="W46" s="236"/>
      <c r="X46" s="21"/>
      <c r="Y46" s="21"/>
      <c r="Z46" s="21"/>
      <c r="AA46" s="21"/>
      <c r="AB46" s="21"/>
      <c r="AC46" s="21"/>
      <c r="AD46" s="21"/>
      <c r="AE46" s="21"/>
      <c r="AF46" s="21"/>
    </row>
    <row r="47" spans="2:32" ht="15.75" thickBot="1" x14ac:dyDescent="0.25">
      <c r="B47" s="12"/>
      <c r="C47" s="62"/>
      <c r="D47" s="62"/>
      <c r="E47" s="62"/>
      <c r="F47" s="44" t="s">
        <v>86</v>
      </c>
      <c r="G47" s="238">
        <f>(G44/1000*9.81*100*G45)/((G29/1000*((((G31-G30)*9.81*100)/(4*PI()^2))*G39^2-(G31-G30)^2+(G30)^2))-G43/1000*(G31)^2)</f>
        <v>20.584149504853709</v>
      </c>
      <c r="H47" s="62"/>
      <c r="I47" s="62"/>
      <c r="J47" s="62"/>
      <c r="K47" s="62"/>
      <c r="L47" s="62"/>
      <c r="M47" s="62"/>
      <c r="N47" s="62"/>
      <c r="O47" s="62"/>
      <c r="P47" s="1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</row>
    <row r="48" spans="2:32" ht="15.75" thickBot="1" x14ac:dyDescent="0.25">
      <c r="B48" s="239"/>
      <c r="C48" s="240"/>
      <c r="D48" s="240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1"/>
      <c r="Q48" s="21"/>
      <c r="R48" s="21"/>
      <c r="S48" s="21"/>
      <c r="T48" s="225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</row>
    <row r="49" spans="2:32" ht="15.75" thickBot="1" x14ac:dyDescent="0.25">
      <c r="Q49" s="21"/>
      <c r="R49" s="21"/>
      <c r="S49" s="21"/>
      <c r="T49" s="225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</row>
    <row r="50" spans="2:32" ht="26.25" thickBot="1" x14ac:dyDescent="0.4">
      <c r="B50" s="282" t="s">
        <v>17</v>
      </c>
      <c r="C50" s="283"/>
      <c r="D50" s="283"/>
      <c r="E50" s="283"/>
      <c r="F50" s="283"/>
      <c r="G50" s="283"/>
      <c r="H50" s="283"/>
      <c r="I50" s="283"/>
      <c r="J50" s="283"/>
      <c r="K50" s="283"/>
      <c r="L50" s="283"/>
      <c r="M50" s="283"/>
      <c r="N50" s="283"/>
      <c r="O50" s="283"/>
      <c r="P50" s="284"/>
      <c r="Q50" s="21"/>
      <c r="R50" s="21"/>
      <c r="S50" s="21"/>
      <c r="T50" s="225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</row>
    <row r="51" spans="2:32" ht="19.5" thickBot="1" x14ac:dyDescent="0.3">
      <c r="B51" s="13"/>
      <c r="C51" s="277" t="s">
        <v>85</v>
      </c>
      <c r="D51" s="277"/>
      <c r="E51" s="14"/>
      <c r="F51" s="277" t="s">
        <v>82</v>
      </c>
      <c r="G51" s="277"/>
      <c r="H51" s="14"/>
      <c r="I51" s="277" t="s">
        <v>14</v>
      </c>
      <c r="J51" s="277"/>
      <c r="K51" s="14"/>
      <c r="L51" s="277" t="s">
        <v>49</v>
      </c>
      <c r="M51" s="277"/>
      <c r="N51" s="14"/>
      <c r="O51" s="14"/>
      <c r="P51" s="15"/>
      <c r="Q51" s="21"/>
      <c r="R51" s="21"/>
      <c r="S51" s="21"/>
      <c r="T51" s="225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2" spans="2:32" ht="15.75" thickBot="1" x14ac:dyDescent="0.25">
      <c r="B52" s="20"/>
      <c r="C52" s="46" t="s">
        <v>0</v>
      </c>
      <c r="D52" s="47" t="s">
        <v>3</v>
      </c>
      <c r="E52" s="156"/>
      <c r="F52" s="46" t="s">
        <v>0</v>
      </c>
      <c r="G52" s="47" t="s">
        <v>3</v>
      </c>
      <c r="H52" s="156"/>
      <c r="I52" s="46" t="s">
        <v>0</v>
      </c>
      <c r="J52" s="46" t="s">
        <v>3</v>
      </c>
      <c r="K52" s="16"/>
      <c r="L52" s="46" t="s">
        <v>0</v>
      </c>
      <c r="M52" s="47" t="s">
        <v>3</v>
      </c>
      <c r="N52" s="28"/>
      <c r="O52" s="28"/>
      <c r="P52" s="16"/>
      <c r="Q52" s="21"/>
      <c r="R52" s="21"/>
      <c r="S52" s="21"/>
      <c r="T52" s="225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</row>
    <row r="53" spans="2:32" x14ac:dyDescent="0.2">
      <c r="B53" s="20"/>
      <c r="C53" s="45" t="s">
        <v>50</v>
      </c>
      <c r="D53" s="151">
        <v>314.75</v>
      </c>
      <c r="E53" s="157"/>
      <c r="F53" s="45" t="s">
        <v>50</v>
      </c>
      <c r="G53" s="151">
        <v>314.75</v>
      </c>
      <c r="H53" s="157"/>
      <c r="I53" s="45" t="s">
        <v>31</v>
      </c>
      <c r="J53" s="227">
        <v>149.6</v>
      </c>
      <c r="K53" s="16"/>
      <c r="L53" s="45" t="s">
        <v>50</v>
      </c>
      <c r="M53" s="187">
        <v>313.10000000000002</v>
      </c>
      <c r="N53" s="28"/>
      <c r="O53" s="28"/>
      <c r="P53" s="16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</row>
    <row r="54" spans="2:32" x14ac:dyDescent="0.2">
      <c r="B54" s="20"/>
      <c r="C54" s="22" t="s">
        <v>6</v>
      </c>
      <c r="D54" s="129">
        <v>32</v>
      </c>
      <c r="E54" s="157"/>
      <c r="F54" s="22" t="s">
        <v>6</v>
      </c>
      <c r="G54" s="129">
        <v>32</v>
      </c>
      <c r="H54" s="157"/>
      <c r="I54" s="22" t="s">
        <v>30</v>
      </c>
      <c r="J54" s="264">
        <v>163.35</v>
      </c>
      <c r="K54" s="16"/>
      <c r="L54" s="36" t="s">
        <v>6</v>
      </c>
      <c r="M54" s="188">
        <v>31.912168636218457</v>
      </c>
      <c r="N54" s="28"/>
      <c r="O54" s="28"/>
      <c r="P54" s="16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</row>
    <row r="55" spans="2:32" ht="15.75" thickBot="1" x14ac:dyDescent="0.25">
      <c r="B55" s="20"/>
      <c r="C55" s="22" t="s">
        <v>7</v>
      </c>
      <c r="D55" s="129">
        <v>65.7</v>
      </c>
      <c r="E55" s="157"/>
      <c r="F55" s="22" t="s">
        <v>7</v>
      </c>
      <c r="G55" s="129">
        <v>65.7</v>
      </c>
      <c r="H55" s="157"/>
      <c r="I55" s="22" t="s">
        <v>29</v>
      </c>
      <c r="J55" s="131">
        <v>32</v>
      </c>
      <c r="K55" s="16"/>
      <c r="L55" s="148" t="s">
        <v>5</v>
      </c>
      <c r="M55" s="189">
        <v>310</v>
      </c>
      <c r="N55" s="28"/>
      <c r="O55" s="28"/>
      <c r="P55" s="16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</row>
    <row r="56" spans="2:32" x14ac:dyDescent="0.2">
      <c r="B56" s="20"/>
      <c r="C56" s="22" t="s">
        <v>8</v>
      </c>
      <c r="D56" s="129">
        <v>0</v>
      </c>
      <c r="E56" s="157"/>
      <c r="F56" s="22" t="s">
        <v>8</v>
      </c>
      <c r="G56" s="129">
        <v>0</v>
      </c>
      <c r="H56" s="157"/>
      <c r="I56" s="22" t="s">
        <v>92</v>
      </c>
      <c r="J56" s="131">
        <v>10</v>
      </c>
      <c r="K56" s="64"/>
      <c r="L56" s="64"/>
      <c r="M56" s="64"/>
      <c r="N56" s="28"/>
      <c r="O56" s="28"/>
      <c r="P56" s="16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</row>
    <row r="57" spans="2:32" ht="15.75" thickBot="1" x14ac:dyDescent="0.25">
      <c r="B57" s="20"/>
      <c r="C57" s="23" t="s">
        <v>9</v>
      </c>
      <c r="D57" s="152">
        <v>13.56</v>
      </c>
      <c r="E57" s="157"/>
      <c r="F57" s="23" t="s">
        <v>9</v>
      </c>
      <c r="G57" s="152">
        <v>14</v>
      </c>
      <c r="H57" s="157"/>
      <c r="I57" s="23" t="s">
        <v>93</v>
      </c>
      <c r="J57" s="132">
        <v>52</v>
      </c>
      <c r="K57" s="64"/>
      <c r="L57" s="64"/>
      <c r="M57" s="64"/>
      <c r="N57" s="28"/>
      <c r="O57" s="28"/>
      <c r="P57" s="16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</row>
    <row r="58" spans="2:32" ht="15.75" thickBot="1" x14ac:dyDescent="0.25">
      <c r="B58" s="20"/>
      <c r="C58" s="33"/>
      <c r="D58" s="153"/>
      <c r="E58" s="63"/>
      <c r="F58" s="33"/>
      <c r="G58" s="153"/>
      <c r="H58" s="63"/>
      <c r="I58" s="31"/>
      <c r="J58" s="32"/>
      <c r="K58" s="64"/>
      <c r="L58" s="64"/>
      <c r="M58" s="64"/>
      <c r="N58" s="28"/>
      <c r="O58" s="28"/>
      <c r="P58" s="16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</row>
    <row r="59" spans="2:32" ht="19.5" thickBot="1" x14ac:dyDescent="0.3">
      <c r="B59" s="20"/>
      <c r="C59" s="270" t="s">
        <v>1</v>
      </c>
      <c r="D59" s="272"/>
      <c r="E59" s="64"/>
      <c r="F59" s="243" t="s">
        <v>83</v>
      </c>
      <c r="G59" s="244"/>
      <c r="H59" s="64"/>
      <c r="I59" s="270" t="s">
        <v>1</v>
      </c>
      <c r="J59" s="272"/>
      <c r="K59" s="64"/>
      <c r="L59" s="64"/>
      <c r="M59" s="64"/>
      <c r="N59" s="28"/>
      <c r="O59" s="28"/>
      <c r="P59" s="16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</row>
    <row r="60" spans="2:32" x14ac:dyDescent="0.2">
      <c r="B60" s="20"/>
      <c r="C60" s="42" t="s">
        <v>10</v>
      </c>
      <c r="D60" s="123">
        <f>D57-D56</f>
        <v>13.56</v>
      </c>
      <c r="E60" s="63"/>
      <c r="F60" s="42" t="s">
        <v>10</v>
      </c>
      <c r="G60" s="123">
        <f>G57-G56</f>
        <v>14</v>
      </c>
      <c r="H60" s="63"/>
      <c r="I60" s="42" t="s">
        <v>97</v>
      </c>
      <c r="J60" s="127">
        <f>((J53*J56)+(J54*J57))/(J53+J54)</f>
        <v>31.922671353251317</v>
      </c>
      <c r="K60" s="64"/>
      <c r="L60" s="64"/>
      <c r="M60" s="64"/>
      <c r="N60" s="28"/>
      <c r="O60" s="28"/>
      <c r="P60" s="16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</row>
    <row r="61" spans="2:32" ht="15.75" thickBot="1" x14ac:dyDescent="0.25">
      <c r="B61" s="20"/>
      <c r="C61" s="43" t="s">
        <v>11</v>
      </c>
      <c r="D61" s="124">
        <f>D60/10</f>
        <v>1.3560000000000001</v>
      </c>
      <c r="E61" s="63"/>
      <c r="F61" s="43" t="s">
        <v>11</v>
      </c>
      <c r="G61" s="124">
        <f>G60/10</f>
        <v>1.4</v>
      </c>
      <c r="H61" s="63"/>
      <c r="I61" s="43" t="s">
        <v>98</v>
      </c>
      <c r="J61" s="128">
        <f>J53+J54</f>
        <v>312.95</v>
      </c>
      <c r="K61" s="64"/>
      <c r="L61" s="64"/>
      <c r="M61" s="64"/>
      <c r="N61" s="28"/>
      <c r="O61" s="28"/>
      <c r="P61" s="16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</row>
    <row r="62" spans="2:32" x14ac:dyDescent="0.2">
      <c r="B62" s="20"/>
      <c r="C62" s="22" t="s">
        <v>2</v>
      </c>
      <c r="D62" s="129">
        <v>1</v>
      </c>
      <c r="E62" s="63"/>
      <c r="F62" s="22" t="s">
        <v>2</v>
      </c>
      <c r="G62" s="129">
        <v>1</v>
      </c>
      <c r="H62" s="63"/>
      <c r="I62" s="43"/>
      <c r="J62" s="128"/>
      <c r="K62" s="64"/>
      <c r="L62" s="64"/>
      <c r="M62" s="64"/>
      <c r="N62" s="127" t="e">
        <f>(N61*42/(N60+N61))+10</f>
        <v>#DIV/0!</v>
      </c>
      <c r="O62" s="127" t="e">
        <f>(O61*42/(O60+O61))+10</f>
        <v>#DIV/0!</v>
      </c>
      <c r="P62" s="16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</row>
    <row r="63" spans="2:32" ht="19.5" thickBot="1" x14ac:dyDescent="0.3">
      <c r="B63" s="20"/>
      <c r="C63" s="43" t="s">
        <v>4</v>
      </c>
      <c r="D63" s="125">
        <f>D61*D62</f>
        <v>1.3560000000000001</v>
      </c>
      <c r="E63" s="64"/>
      <c r="F63" s="43" t="s">
        <v>4</v>
      </c>
      <c r="G63" s="125">
        <f>G61*G62</f>
        <v>1.4</v>
      </c>
      <c r="H63" s="64"/>
      <c r="I63" s="43"/>
      <c r="J63" s="125"/>
      <c r="K63" s="64"/>
      <c r="L63" s="64"/>
      <c r="M63" s="64"/>
      <c r="N63" s="126" t="e">
        <f>(N62)^2*(N60+N61)/1000</f>
        <v>#DIV/0!</v>
      </c>
      <c r="O63" s="126" t="e">
        <f>(O62)^2*(O60+O61)/1000</f>
        <v>#DIV/0!</v>
      </c>
      <c r="P63" s="16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</row>
    <row r="64" spans="2:32" ht="19.5" thickBot="1" x14ac:dyDescent="0.3">
      <c r="B64" s="20"/>
      <c r="C64" s="43" t="s">
        <v>5</v>
      </c>
      <c r="D64" s="242">
        <f>D53/1000*((((D55-D54)*9.81*100)/(4*PI()^2))*D63^2-(D55-D54)^2+(D54-10)^2)</f>
        <v>279.52618941554204</v>
      </c>
      <c r="E64" s="63"/>
      <c r="F64" s="44" t="s">
        <v>79</v>
      </c>
      <c r="G64" s="237">
        <f>G53/1000*((((G55-G54)*9.81*100)/(4*PI()^2))*G63^2-(G55-G54)^2+(G54-10)^2)</f>
        <v>311.48839937371218</v>
      </c>
      <c r="H64" s="63"/>
      <c r="I64" s="44" t="s">
        <v>5</v>
      </c>
      <c r="J64" s="126">
        <f>J60^2*J61/1000</f>
        <v>318.91387135325135</v>
      </c>
      <c r="K64" s="64"/>
      <c r="L64" s="64"/>
      <c r="M64" s="64"/>
      <c r="N64" s="28"/>
      <c r="O64" s="28"/>
      <c r="P64" s="16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</row>
    <row r="65" spans="2:37" ht="15.75" thickBot="1" x14ac:dyDescent="0.25">
      <c r="B65" s="20"/>
      <c r="C65" s="44" t="s">
        <v>86</v>
      </c>
      <c r="D65" s="238">
        <f>(D53/1000*9.81*100*D54)/((D53/1000*((((D55-D54)*9.81*100)/(4*PI()^2))*D63^2-(D55-D54)^2+(D54)^2)))</f>
        <v>21.981814622100707</v>
      </c>
      <c r="E65" s="63"/>
      <c r="F65" s="33"/>
      <c r="G65" s="153"/>
      <c r="H65" s="63"/>
      <c r="I65" s="63"/>
      <c r="J65" s="63"/>
      <c r="K65" s="64"/>
      <c r="L65" s="64"/>
      <c r="M65" s="64"/>
      <c r="N65" s="27"/>
      <c r="O65" s="27"/>
      <c r="P65" s="16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</row>
    <row r="66" spans="2:37" ht="19.5" thickBot="1" x14ac:dyDescent="0.3">
      <c r="B66" s="20"/>
      <c r="C66" s="63"/>
      <c r="D66" s="63"/>
      <c r="E66" s="63"/>
      <c r="F66" s="245" t="s">
        <v>84</v>
      </c>
      <c r="G66" s="246"/>
      <c r="H66" s="63"/>
      <c r="I66" s="63"/>
      <c r="J66" s="63"/>
      <c r="K66" s="64"/>
      <c r="L66" s="64"/>
      <c r="M66" s="64"/>
      <c r="N66" s="27"/>
      <c r="O66" s="27"/>
      <c r="P66" s="16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</row>
    <row r="67" spans="2:37" ht="18.75" x14ac:dyDescent="0.25">
      <c r="B67" s="20"/>
      <c r="C67" s="63"/>
      <c r="D67" s="63"/>
      <c r="E67" s="63"/>
      <c r="F67" s="226" t="s">
        <v>80</v>
      </c>
      <c r="G67" s="258">
        <v>2.85</v>
      </c>
      <c r="H67" s="63"/>
      <c r="I67" s="63"/>
      <c r="J67" s="63"/>
      <c r="K67" s="64"/>
      <c r="L67" s="64"/>
      <c r="M67" s="64"/>
      <c r="N67" s="27"/>
      <c r="O67" s="27"/>
      <c r="P67" s="16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</row>
    <row r="68" spans="2:37" x14ac:dyDescent="0.2">
      <c r="B68" s="20"/>
      <c r="C68" s="63"/>
      <c r="D68" s="63"/>
      <c r="E68" s="63"/>
      <c r="F68" s="43" t="s">
        <v>50</v>
      </c>
      <c r="G68" s="124">
        <f>G53-G67</f>
        <v>311.89999999999998</v>
      </c>
      <c r="H68" s="63"/>
      <c r="I68" s="63"/>
      <c r="J68" s="63"/>
      <c r="K68" s="64"/>
      <c r="L68" s="64"/>
      <c r="M68" s="64"/>
      <c r="N68" s="27"/>
      <c r="O68" s="27"/>
      <c r="P68" s="16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</row>
    <row r="69" spans="2:37" x14ac:dyDescent="0.2">
      <c r="B69" s="20"/>
      <c r="C69" s="63"/>
      <c r="D69" s="63"/>
      <c r="E69" s="63"/>
      <c r="F69" s="43" t="s">
        <v>6</v>
      </c>
      <c r="G69" s="124">
        <f>G54+((G55-G54)*-G67/(G53+G54))</f>
        <v>31.723013698630137</v>
      </c>
      <c r="H69" s="63"/>
      <c r="I69" s="63"/>
      <c r="J69" s="63"/>
      <c r="K69" s="64"/>
      <c r="L69" s="64"/>
      <c r="M69" s="64"/>
      <c r="N69" s="27"/>
      <c r="O69" s="27"/>
      <c r="P69" s="16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</row>
    <row r="70" spans="2:37" x14ac:dyDescent="0.2">
      <c r="B70" s="20"/>
      <c r="C70" s="63"/>
      <c r="D70" s="63"/>
      <c r="E70" s="63"/>
      <c r="F70" s="43" t="s">
        <v>81</v>
      </c>
      <c r="G70" s="230">
        <f>G64-G67/1000*(G55-10)^2</f>
        <v>302.64630287371216</v>
      </c>
      <c r="H70" s="63"/>
      <c r="I70" s="63"/>
      <c r="J70" s="63"/>
      <c r="K70" s="64"/>
      <c r="L70" s="64"/>
      <c r="M70" s="64"/>
      <c r="N70" s="27"/>
      <c r="O70" s="27"/>
      <c r="P70" s="16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</row>
    <row r="71" spans="2:37" ht="15.75" thickBot="1" x14ac:dyDescent="0.25">
      <c r="B71" s="20"/>
      <c r="C71" s="63"/>
      <c r="D71" s="63"/>
      <c r="E71" s="63"/>
      <c r="F71" s="44" t="s">
        <v>86</v>
      </c>
      <c r="G71" s="238">
        <f>(G68/1000*9.81*100*G69)/((G53/1000*((((G55-G54)*9.81*100)/(4*PI()^2))*G63^2-(G55-G54)^2+(G54)^2))-G67/1000*(G55)^2)</f>
        <v>20.689300216663945</v>
      </c>
      <c r="H71" s="63"/>
      <c r="I71" s="63"/>
      <c r="J71" s="63"/>
      <c r="K71" s="64"/>
      <c r="L71" s="64"/>
      <c r="M71" s="64"/>
      <c r="N71" s="27"/>
      <c r="O71" s="27"/>
      <c r="P71" s="16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</row>
    <row r="72" spans="2:37" ht="15.75" thickBot="1" x14ac:dyDescent="0.25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7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</row>
    <row r="73" spans="2:37" x14ac:dyDescent="0.2"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</row>
    <row r="74" spans="2:37" x14ac:dyDescent="0.2"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</row>
    <row r="75" spans="2:37" x14ac:dyDescent="0.2"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</row>
    <row r="76" spans="2:37" x14ac:dyDescent="0.2"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</row>
    <row r="77" spans="2:37" x14ac:dyDescent="0.2">
      <c r="B77" s="21"/>
      <c r="C77" s="247"/>
      <c r="D77" s="247"/>
      <c r="E77" s="21"/>
      <c r="F77" s="247"/>
      <c r="G77" s="247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</row>
    <row r="78" spans="2:37" x14ac:dyDescent="0.2">
      <c r="B78" s="21"/>
      <c r="C78" s="86"/>
      <c r="D78" s="225"/>
      <c r="E78" s="21"/>
      <c r="F78" s="86"/>
      <c r="G78" s="225"/>
      <c r="H78" s="21"/>
      <c r="I78" s="21"/>
      <c r="J78" s="236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</row>
    <row r="79" spans="2:37" x14ac:dyDescent="0.2">
      <c r="B79" s="21"/>
      <c r="C79" s="86"/>
      <c r="D79" s="225"/>
      <c r="E79" s="21"/>
      <c r="F79" s="86"/>
      <c r="G79" s="225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</row>
    <row r="80" spans="2:37" x14ac:dyDescent="0.2">
      <c r="B80" s="21"/>
      <c r="C80" s="86"/>
      <c r="D80" s="225"/>
      <c r="E80" s="21"/>
      <c r="F80" s="86"/>
      <c r="G80" s="225"/>
      <c r="H80" s="21"/>
      <c r="I80" s="21"/>
      <c r="J80" s="21"/>
      <c r="K80" s="21"/>
      <c r="L80" s="247"/>
      <c r="M80" s="247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</row>
    <row r="81" spans="2:37" x14ac:dyDescent="0.2">
      <c r="B81" s="21"/>
      <c r="C81" s="86"/>
      <c r="D81" s="225"/>
      <c r="E81" s="21"/>
      <c r="F81" s="86"/>
      <c r="G81" s="225"/>
      <c r="H81" s="21"/>
      <c r="I81" s="21"/>
      <c r="J81" s="21"/>
      <c r="K81" s="21"/>
      <c r="L81" s="86"/>
      <c r="M81" s="25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</row>
    <row r="82" spans="2:37" x14ac:dyDescent="0.2">
      <c r="B82" s="21"/>
      <c r="C82" s="86"/>
      <c r="D82" s="225"/>
      <c r="E82" s="21"/>
      <c r="F82" s="86"/>
      <c r="G82" s="225"/>
      <c r="H82" s="21"/>
      <c r="I82" s="21"/>
      <c r="J82" s="21"/>
      <c r="K82" s="21"/>
      <c r="L82" s="86"/>
      <c r="M82" s="25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</row>
    <row r="83" spans="2:37" x14ac:dyDescent="0.2">
      <c r="B83" s="21"/>
      <c r="C83" s="86"/>
      <c r="D83" s="86"/>
      <c r="E83" s="21"/>
      <c r="F83" s="86"/>
      <c r="G83" s="86"/>
      <c r="H83" s="21"/>
      <c r="I83" s="21"/>
      <c r="J83" s="21"/>
      <c r="K83" s="21"/>
      <c r="L83" s="56"/>
      <c r="M83" s="248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</row>
    <row r="84" spans="2:37" ht="18.75" x14ac:dyDescent="0.25">
      <c r="B84" s="21"/>
      <c r="C84" s="266"/>
      <c r="D84" s="266"/>
      <c r="E84" s="21"/>
      <c r="F84" s="266"/>
      <c r="G84" s="266"/>
      <c r="H84" s="21"/>
      <c r="I84" s="21"/>
      <c r="J84" s="21"/>
      <c r="K84" s="21"/>
      <c r="L84" s="56"/>
      <c r="M84" s="248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</row>
    <row r="85" spans="2:37" ht="18.75" x14ac:dyDescent="0.25">
      <c r="B85" s="21"/>
      <c r="C85" s="56"/>
      <c r="D85" s="253"/>
      <c r="E85" s="21"/>
      <c r="F85" s="56"/>
      <c r="G85" s="253"/>
      <c r="H85" s="21"/>
      <c r="I85" s="21"/>
      <c r="J85" s="21"/>
      <c r="K85" s="21"/>
      <c r="L85" s="56"/>
      <c r="M85" s="250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</row>
    <row r="86" spans="2:37" x14ac:dyDescent="0.2">
      <c r="B86" s="21"/>
      <c r="C86" s="56"/>
      <c r="D86" s="253"/>
      <c r="E86" s="21"/>
      <c r="F86" s="56"/>
      <c r="G86" s="253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</row>
    <row r="87" spans="2:37" x14ac:dyDescent="0.2">
      <c r="B87" s="21"/>
      <c r="C87" s="86"/>
      <c r="D87" s="225"/>
      <c r="E87" s="21"/>
      <c r="F87" s="86"/>
      <c r="G87" s="225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</row>
    <row r="88" spans="2:37" x14ac:dyDescent="0.2">
      <c r="B88" s="21"/>
      <c r="C88" s="56"/>
      <c r="D88" s="249"/>
      <c r="E88" s="21"/>
      <c r="F88" s="56"/>
      <c r="G88" s="249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</row>
    <row r="89" spans="2:37" ht="18.75" x14ac:dyDescent="0.25">
      <c r="B89" s="21"/>
      <c r="C89" s="56"/>
      <c r="D89" s="250"/>
      <c r="E89" s="21"/>
      <c r="F89" s="56"/>
      <c r="G89" s="250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</row>
    <row r="90" spans="2:37" x14ac:dyDescent="0.2">
      <c r="B90" s="21"/>
      <c r="C90" s="56"/>
      <c r="D90" s="249"/>
      <c r="E90" s="21"/>
      <c r="F90" s="56"/>
      <c r="G90" s="249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</row>
    <row r="91" spans="2:37" x14ac:dyDescent="0.2">
      <c r="B91" s="21"/>
      <c r="C91" s="252"/>
      <c r="D91" s="21"/>
      <c r="E91" s="21"/>
      <c r="F91" s="21"/>
      <c r="G91" s="21"/>
      <c r="H91" s="21"/>
      <c r="I91" s="21"/>
      <c r="J91" s="21"/>
      <c r="K91" s="21"/>
      <c r="L91" s="254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</row>
    <row r="92" spans="2:37" x14ac:dyDescent="0.2">
      <c r="B92" s="21"/>
      <c r="C92" s="252"/>
      <c r="D92" s="21"/>
      <c r="E92" s="21"/>
      <c r="F92" s="21"/>
      <c r="G92" s="21"/>
      <c r="H92" s="21"/>
      <c r="I92" s="21"/>
      <c r="J92" s="21"/>
      <c r="K92" s="21"/>
      <c r="L92" s="247"/>
      <c r="M92" s="247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</row>
    <row r="93" spans="2:37" x14ac:dyDescent="0.2">
      <c r="B93" s="21"/>
      <c r="C93" s="252"/>
      <c r="D93" s="21"/>
      <c r="E93" s="21"/>
      <c r="F93" s="21"/>
      <c r="G93" s="21"/>
      <c r="H93" s="21"/>
      <c r="I93" s="21"/>
      <c r="J93" s="21"/>
      <c r="K93" s="21"/>
      <c r="L93" s="86"/>
      <c r="M93" s="25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</row>
    <row r="94" spans="2:37" x14ac:dyDescent="0.2">
      <c r="B94" s="21"/>
      <c r="C94" s="252"/>
      <c r="D94" s="21"/>
      <c r="E94" s="21"/>
      <c r="F94" s="21"/>
      <c r="G94" s="21"/>
      <c r="H94" s="21"/>
      <c r="I94" s="21"/>
      <c r="J94" s="21"/>
      <c r="K94" s="21"/>
      <c r="L94" s="86"/>
      <c r="M94" s="25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</row>
    <row r="95" spans="2:37" x14ac:dyDescent="0.2">
      <c r="B95" s="21"/>
      <c r="C95" s="252"/>
      <c r="D95" s="21"/>
      <c r="E95" s="21"/>
      <c r="F95" s="21"/>
      <c r="G95" s="21"/>
      <c r="H95" s="21"/>
      <c r="I95" s="21"/>
      <c r="J95" s="21"/>
      <c r="K95" s="21"/>
      <c r="L95" s="56"/>
      <c r="M95" s="248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</row>
    <row r="96" spans="2:37" x14ac:dyDescent="0.2">
      <c r="B96" s="21"/>
      <c r="C96" s="252"/>
      <c r="D96" s="21"/>
      <c r="E96" s="21"/>
      <c r="F96" s="21"/>
      <c r="G96" s="21"/>
      <c r="H96" s="21"/>
      <c r="I96" s="21"/>
      <c r="J96" s="21"/>
      <c r="K96" s="21"/>
      <c r="L96" s="56"/>
      <c r="M96" s="248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</row>
    <row r="97" spans="2:37" ht="18.75" x14ac:dyDescent="0.25">
      <c r="B97" s="21"/>
      <c r="C97" s="252"/>
      <c r="D97" s="21"/>
      <c r="E97" s="21"/>
      <c r="F97" s="21"/>
      <c r="G97" s="21"/>
      <c r="H97" s="21"/>
      <c r="I97" s="21"/>
      <c r="J97" s="21"/>
      <c r="K97" s="21"/>
      <c r="L97" s="56"/>
      <c r="M97" s="250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</row>
    <row r="98" spans="2:37" x14ac:dyDescent="0.2">
      <c r="B98" s="21"/>
      <c r="C98" s="252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</row>
    <row r="99" spans="2:37" x14ac:dyDescent="0.2">
      <c r="B99" s="21"/>
      <c r="C99" s="252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</row>
    <row r="100" spans="2:37" x14ac:dyDescent="0.2">
      <c r="B100" s="21"/>
      <c r="C100" s="252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</row>
    <row r="101" spans="2:37" x14ac:dyDescent="0.2">
      <c r="B101" s="21"/>
      <c r="C101" s="252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</row>
    <row r="102" spans="2:37" x14ac:dyDescent="0.2">
      <c r="B102" s="21"/>
      <c r="C102" s="252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</row>
    <row r="103" spans="2:37" x14ac:dyDescent="0.2">
      <c r="B103" s="21"/>
      <c r="C103" s="252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</row>
    <row r="104" spans="2:37" x14ac:dyDescent="0.2"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</row>
    <row r="105" spans="2:37" x14ac:dyDescent="0.2">
      <c r="B105" s="21"/>
      <c r="C105" s="21"/>
      <c r="D105" s="21"/>
      <c r="E105" s="21"/>
      <c r="F105" s="247"/>
      <c r="G105" s="247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</row>
    <row r="106" spans="2:37" x14ac:dyDescent="0.2">
      <c r="B106" s="21"/>
      <c r="C106" s="21"/>
      <c r="D106" s="21"/>
      <c r="E106" s="21"/>
      <c r="F106" s="86"/>
      <c r="G106" s="225"/>
      <c r="H106" s="21"/>
      <c r="I106" s="21"/>
      <c r="J106" s="247"/>
      <c r="K106" s="21"/>
      <c r="L106" s="281"/>
      <c r="M106" s="28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</row>
    <row r="107" spans="2:37" x14ac:dyDescent="0.2">
      <c r="B107" s="21"/>
      <c r="C107" s="21"/>
      <c r="D107" s="21"/>
      <c r="E107" s="21"/>
      <c r="F107" s="86"/>
      <c r="G107" s="225"/>
      <c r="H107" s="21"/>
      <c r="I107" s="21"/>
      <c r="J107" s="86"/>
      <c r="K107" s="21"/>
      <c r="L107" s="247"/>
      <c r="M107" s="247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</row>
    <row r="108" spans="2:37" x14ac:dyDescent="0.2">
      <c r="B108" s="21"/>
      <c r="C108" s="21"/>
      <c r="D108" s="21"/>
      <c r="E108" s="21"/>
      <c r="F108" s="86"/>
      <c r="G108" s="225"/>
      <c r="H108" s="21"/>
      <c r="I108" s="21"/>
      <c r="J108" s="86"/>
      <c r="K108" s="21"/>
      <c r="L108" s="86"/>
      <c r="M108" s="25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</row>
    <row r="109" spans="2:37" x14ac:dyDescent="0.2">
      <c r="B109" s="21"/>
      <c r="C109" s="21"/>
      <c r="D109" s="21"/>
      <c r="E109" s="21"/>
      <c r="F109" s="86"/>
      <c r="G109" s="225"/>
      <c r="H109" s="21"/>
      <c r="I109" s="21"/>
      <c r="J109" s="86"/>
      <c r="K109" s="21"/>
      <c r="L109" s="86"/>
      <c r="M109" s="25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</row>
    <row r="110" spans="2:37" x14ac:dyDescent="0.2">
      <c r="B110" s="21"/>
      <c r="C110" s="21"/>
      <c r="D110" s="21"/>
      <c r="E110" s="21"/>
      <c r="F110" s="86"/>
      <c r="G110" s="225"/>
      <c r="H110" s="21"/>
      <c r="I110" s="21"/>
      <c r="J110" s="86"/>
      <c r="K110" s="21"/>
      <c r="L110" s="56"/>
      <c r="M110" s="248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</row>
    <row r="111" spans="2:37" x14ac:dyDescent="0.2">
      <c r="B111" s="21"/>
      <c r="C111" s="21"/>
      <c r="D111" s="21"/>
      <c r="E111" s="21"/>
      <c r="F111" s="21"/>
      <c r="G111" s="86"/>
      <c r="H111" s="21"/>
      <c r="I111" s="21"/>
      <c r="J111" s="86"/>
      <c r="K111" s="21"/>
      <c r="L111" s="56"/>
      <c r="M111" s="248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</row>
    <row r="112" spans="2:37" ht="18.75" x14ac:dyDescent="0.25">
      <c r="B112" s="21"/>
      <c r="C112" s="21"/>
      <c r="D112" s="21"/>
      <c r="E112" s="21"/>
      <c r="F112" s="266"/>
      <c r="G112" s="266"/>
      <c r="H112" s="21"/>
      <c r="I112" s="21"/>
      <c r="J112" s="21"/>
      <c r="K112" s="21"/>
      <c r="L112" s="56"/>
      <c r="M112" s="250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</row>
    <row r="113" spans="2:37" ht="18.75" x14ac:dyDescent="0.25">
      <c r="B113" s="21"/>
      <c r="C113" s="21"/>
      <c r="D113" s="21"/>
      <c r="E113" s="21"/>
      <c r="F113" s="56"/>
      <c r="G113" s="248"/>
      <c r="H113" s="21"/>
      <c r="I113" s="21"/>
      <c r="J113" s="259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</row>
    <row r="114" spans="2:37" x14ac:dyDescent="0.2">
      <c r="B114" s="21"/>
      <c r="C114" s="21"/>
      <c r="D114" s="21"/>
      <c r="E114" s="21"/>
      <c r="F114" s="56"/>
      <c r="G114" s="248"/>
      <c r="H114" s="21"/>
      <c r="I114" s="21"/>
      <c r="J114" s="56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</row>
    <row r="115" spans="2:37" x14ac:dyDescent="0.2">
      <c r="B115" s="21"/>
      <c r="C115" s="21"/>
      <c r="D115" s="21"/>
      <c r="E115" s="21"/>
      <c r="F115" s="56"/>
      <c r="G115" s="248"/>
      <c r="H115" s="21"/>
      <c r="I115" s="21"/>
      <c r="J115" s="56"/>
      <c r="K115" s="21"/>
      <c r="L115" s="281"/>
      <c r="M115" s="28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</row>
    <row r="116" spans="2:37" x14ac:dyDescent="0.2">
      <c r="B116" s="21"/>
      <c r="C116" s="21"/>
      <c r="D116" s="21"/>
      <c r="E116" s="21"/>
      <c r="F116" s="56"/>
      <c r="G116" s="249"/>
      <c r="H116" s="21"/>
      <c r="I116" s="21"/>
      <c r="J116" s="56"/>
      <c r="K116" s="21"/>
      <c r="L116" s="247"/>
      <c r="M116" s="247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</row>
    <row r="117" spans="2:37" ht="18.75" x14ac:dyDescent="0.25">
      <c r="B117" s="21"/>
      <c r="C117" s="21"/>
      <c r="D117" s="21"/>
      <c r="E117" s="21"/>
      <c r="F117" s="56"/>
      <c r="G117" s="250"/>
      <c r="H117" s="21"/>
      <c r="I117" s="21"/>
      <c r="J117" s="56"/>
      <c r="K117" s="21"/>
      <c r="L117" s="86"/>
      <c r="M117" s="25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</row>
    <row r="118" spans="2:37" x14ac:dyDescent="0.2">
      <c r="B118" s="21"/>
      <c r="C118" s="21"/>
      <c r="D118" s="21"/>
      <c r="E118" s="21"/>
      <c r="F118" s="21"/>
      <c r="G118" s="21"/>
      <c r="H118" s="21"/>
      <c r="I118" s="21"/>
      <c r="J118" s="56"/>
      <c r="K118" s="21"/>
      <c r="L118" s="86"/>
      <c r="M118" s="25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</row>
    <row r="119" spans="2:37" x14ac:dyDescent="0.2"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56"/>
      <c r="M119" s="248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</row>
    <row r="120" spans="2:37" x14ac:dyDescent="0.2"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56"/>
      <c r="M120" s="248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</row>
    <row r="121" spans="2:37" ht="18.75" x14ac:dyDescent="0.25"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56"/>
      <c r="M121" s="250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</row>
    <row r="122" spans="2:37" x14ac:dyDescent="0.2"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</row>
    <row r="123" spans="2:37" x14ac:dyDescent="0.2"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</row>
    <row r="124" spans="2:37" x14ac:dyDescent="0.2"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81"/>
      <c r="M124" s="28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</row>
    <row r="125" spans="2:37" x14ac:dyDescent="0.2"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47"/>
      <c r="M125" s="247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</row>
    <row r="126" spans="2:37" x14ac:dyDescent="0.2"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86"/>
      <c r="M126" s="25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</row>
    <row r="127" spans="2:37" x14ac:dyDescent="0.2"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86"/>
      <c r="M127" s="25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</row>
    <row r="128" spans="2:37" x14ac:dyDescent="0.2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56"/>
      <c r="M128" s="248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</row>
    <row r="129" spans="2:37" x14ac:dyDescent="0.2"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56"/>
      <c r="M129" s="248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</row>
    <row r="130" spans="2:37" ht="18.75" x14ac:dyDescent="0.25"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56"/>
      <c r="M130" s="250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</row>
    <row r="131" spans="2:37" x14ac:dyDescent="0.2"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</row>
    <row r="132" spans="2:37" x14ac:dyDescent="0.2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</row>
    <row r="133" spans="2:37" x14ac:dyDescent="0.2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81"/>
      <c r="M133" s="28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</row>
    <row r="134" spans="2:37" x14ac:dyDescent="0.2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47"/>
      <c r="M134" s="247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</row>
    <row r="135" spans="2:37" x14ac:dyDescent="0.2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86"/>
      <c r="M135" s="25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</row>
    <row r="136" spans="2:37" x14ac:dyDescent="0.2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86"/>
      <c r="M136" s="25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</row>
    <row r="137" spans="2:37" x14ac:dyDescent="0.2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56"/>
      <c r="M137" s="248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</row>
    <row r="138" spans="2:37" x14ac:dyDescent="0.2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56"/>
      <c r="M138" s="248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</row>
    <row r="139" spans="2:37" ht="18.75" x14ac:dyDescent="0.25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56"/>
      <c r="M139" s="250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</row>
    <row r="140" spans="2:37" x14ac:dyDescent="0.2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</row>
    <row r="141" spans="2:37" x14ac:dyDescent="0.2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</row>
    <row r="142" spans="2:37" x14ac:dyDescent="0.2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81"/>
      <c r="M142" s="28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</row>
    <row r="143" spans="2:37" x14ac:dyDescent="0.2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47"/>
      <c r="M143" s="247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</row>
    <row r="144" spans="2:37" x14ac:dyDescent="0.2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86"/>
      <c r="M144" s="25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</row>
    <row r="145" spans="2:37" x14ac:dyDescent="0.2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86"/>
      <c r="M145" s="25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</row>
    <row r="146" spans="2:37" x14ac:dyDescent="0.2"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56"/>
      <c r="M146" s="248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</row>
    <row r="147" spans="2:37" x14ac:dyDescent="0.2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56"/>
      <c r="M147" s="248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</row>
    <row r="148" spans="2:37" ht="18.75" x14ac:dyDescent="0.25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56"/>
      <c r="M148" s="250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</row>
    <row r="149" spans="2:37" x14ac:dyDescent="0.2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</row>
    <row r="150" spans="2:37" x14ac:dyDescent="0.2"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</row>
    <row r="151" spans="2:37" x14ac:dyDescent="0.2"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</row>
    <row r="152" spans="2:37" x14ac:dyDescent="0.2"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</row>
    <row r="153" spans="2:37" x14ac:dyDescent="0.2"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</row>
    <row r="154" spans="2:37" x14ac:dyDescent="0.2"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81"/>
      <c r="M154" s="28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</row>
    <row r="155" spans="2:37" x14ac:dyDescent="0.2"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47"/>
      <c r="M155" s="247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</row>
    <row r="156" spans="2:37" x14ac:dyDescent="0.2"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86"/>
      <c r="M156" s="25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</row>
    <row r="157" spans="2:37" x14ac:dyDescent="0.2"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86"/>
      <c r="M157" s="25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</row>
    <row r="158" spans="2:37" x14ac:dyDescent="0.2"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56"/>
      <c r="M158" s="248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</row>
    <row r="159" spans="2:37" x14ac:dyDescent="0.2"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56"/>
      <c r="M159" s="248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</row>
    <row r="160" spans="2:37" ht="18.75" x14ac:dyDescent="0.25"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56"/>
      <c r="M160" s="250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</row>
    <row r="161" spans="2:37" x14ac:dyDescent="0.2"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</row>
    <row r="162" spans="2:37" x14ac:dyDescent="0.2"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</row>
    <row r="163" spans="2:37" x14ac:dyDescent="0.2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</row>
    <row r="164" spans="2:37" x14ac:dyDescent="0.2"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</row>
    <row r="165" spans="2:37" x14ac:dyDescent="0.2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</row>
    <row r="166" spans="2:37" x14ac:dyDescent="0.2"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</row>
    <row r="167" spans="2:37" x14ac:dyDescent="0.2"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</row>
    <row r="168" spans="2:37" x14ac:dyDescent="0.2"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</row>
    <row r="169" spans="2:37" x14ac:dyDescent="0.2"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</row>
    <row r="170" spans="2:37" x14ac:dyDescent="0.2"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</row>
    <row r="171" spans="2:37" x14ac:dyDescent="0.2"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</row>
    <row r="172" spans="2:37" x14ac:dyDescent="0.2"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</row>
    <row r="173" spans="2:37" x14ac:dyDescent="0.2"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</row>
    <row r="174" spans="2:37" x14ac:dyDescent="0.2"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</row>
    <row r="175" spans="2:37" x14ac:dyDescent="0.2"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</row>
    <row r="176" spans="2:37" x14ac:dyDescent="0.2"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</row>
    <row r="177" spans="2:37" x14ac:dyDescent="0.2"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</row>
    <row r="178" spans="2:37" x14ac:dyDescent="0.2"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</row>
  </sheetData>
  <sheetProtection algorithmName="SHA-512" hashValue="YSJKRKz7kqzi6kjbg2IZQMfZ+tNVYNTOTEASQEMlWm1rIWbzrIa+nR2E7K3fGyKtLnD8y0Dqb3AamsFept69jw==" saltValue="9G41rirFJa3GBWF0E4XcNg==" spinCount="100000" sheet="1" objects="1" scenarios="1"/>
  <mergeCells count="36">
    <mergeCell ref="L154:M154"/>
    <mergeCell ref="L115:M115"/>
    <mergeCell ref="L124:M124"/>
    <mergeCell ref="L133:M133"/>
    <mergeCell ref="L142:M142"/>
    <mergeCell ref="C59:D59"/>
    <mergeCell ref="I59:J59"/>
    <mergeCell ref="L106:M106"/>
    <mergeCell ref="C3:D3"/>
    <mergeCell ref="B50:P50"/>
    <mergeCell ref="C51:D51"/>
    <mergeCell ref="C35:D35"/>
    <mergeCell ref="I35:J35"/>
    <mergeCell ref="L27:M27"/>
    <mergeCell ref="L51:M51"/>
    <mergeCell ref="C27:D27"/>
    <mergeCell ref="F11:G11"/>
    <mergeCell ref="I3:J3"/>
    <mergeCell ref="I27:J27"/>
    <mergeCell ref="I51:J51"/>
    <mergeCell ref="F112:G112"/>
    <mergeCell ref="B26:P26"/>
    <mergeCell ref="S2:X2"/>
    <mergeCell ref="S9:X9"/>
    <mergeCell ref="B2:P2"/>
    <mergeCell ref="F3:G3"/>
    <mergeCell ref="S19:X19"/>
    <mergeCell ref="I11:J11"/>
    <mergeCell ref="C11:D11"/>
    <mergeCell ref="L3:M3"/>
    <mergeCell ref="F51:G51"/>
    <mergeCell ref="F27:G27"/>
    <mergeCell ref="F42:G42"/>
    <mergeCell ref="F35:G35"/>
    <mergeCell ref="C84:D84"/>
    <mergeCell ref="F84:G84"/>
  </mergeCells>
  <conditionalFormatting sqref="U11:W11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2:W12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3:W13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4:W14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5:W15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:W4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5:W5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6:W6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2:W46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6:W17"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1:W2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2:W2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3:W2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L156"/>
  <sheetViews>
    <sheetView topLeftCell="A7" zoomScaleNormal="100" zoomScaleSheetLayoutView="55" workbookViewId="0">
      <selection activeCell="D23" sqref="D23"/>
    </sheetView>
  </sheetViews>
  <sheetFormatPr defaultColWidth="10.76171875" defaultRowHeight="15" x14ac:dyDescent="0.2"/>
  <cols>
    <col min="3" max="3" width="52.8671875" bestFit="1" customWidth="1"/>
    <col min="4" max="4" width="16.94921875" bestFit="1" customWidth="1"/>
    <col min="5" max="6" width="17.62109375" bestFit="1" customWidth="1"/>
    <col min="7" max="7" width="12.9140625" customWidth="1"/>
    <col min="8" max="8" width="43.58203125" customWidth="1"/>
    <col min="9" max="9" width="25.01953125" customWidth="1"/>
  </cols>
  <sheetData>
    <row r="1" spans="1:11" ht="15.75" thickBot="1" x14ac:dyDescent="0.25">
      <c r="B1" s="50"/>
      <c r="C1" s="50"/>
      <c r="D1" s="50"/>
      <c r="E1" s="50"/>
      <c r="F1" s="50"/>
      <c r="G1" s="50"/>
      <c r="H1" s="50"/>
      <c r="I1" s="50"/>
      <c r="K1" s="1"/>
    </row>
    <row r="2" spans="1:11" ht="37.5" thickBot="1" x14ac:dyDescent="0.55000000000000004">
      <c r="A2" s="1"/>
      <c r="B2" s="288" t="s">
        <v>78</v>
      </c>
      <c r="C2" s="289"/>
      <c r="D2" s="289"/>
      <c r="E2" s="289"/>
      <c r="F2" s="289"/>
      <c r="G2" s="289"/>
      <c r="H2" s="289"/>
      <c r="I2" s="289"/>
      <c r="J2" s="290"/>
      <c r="K2" s="1"/>
    </row>
    <row r="3" spans="1:11" ht="21.75" thickBot="1" x14ac:dyDescent="0.35">
      <c r="A3" s="1"/>
      <c r="B3" s="141"/>
      <c r="C3" s="142"/>
      <c r="D3" s="142"/>
      <c r="E3" s="142"/>
      <c r="F3" s="142"/>
      <c r="G3" s="142"/>
      <c r="H3" s="142"/>
      <c r="I3" s="142"/>
      <c r="J3" s="26"/>
      <c r="K3" s="1"/>
    </row>
    <row r="4" spans="1:11" ht="19.5" thickBot="1" x14ac:dyDescent="0.3">
      <c r="A4" s="1"/>
      <c r="B4" s="84"/>
      <c r="C4" s="51"/>
      <c r="D4" s="37" t="str">
        <f>Schwunggewicht!U10</f>
        <v>Schläger 1</v>
      </c>
      <c r="E4" s="39" t="str">
        <f>Schwunggewicht!V10</f>
        <v>Schläger 2</v>
      </c>
      <c r="F4" s="38" t="str">
        <f>Schwunggewicht!W10</f>
        <v>Schläger 3</v>
      </c>
      <c r="G4" s="52"/>
      <c r="H4" s="51"/>
      <c r="I4" s="55" t="s">
        <v>46</v>
      </c>
      <c r="J4" s="28"/>
      <c r="K4" s="1"/>
    </row>
    <row r="5" spans="1:11" ht="15.75" thickBot="1" x14ac:dyDescent="0.25">
      <c r="A5" s="1"/>
      <c r="B5" s="84"/>
      <c r="C5" s="48" t="str">
        <f>Schwunggewicht!T11</f>
        <v>Gewicht gemessen [g]</v>
      </c>
      <c r="D5" s="74">
        <f>IF($H$10="Pendelmethode besaitet",Schwunggewicht!U11,IF($H$10="Pendelmethode unbesaitet",Schwunggewicht!U21,IF($H$10="Messmethode",Schwunggewicht!U12,IF($H$10="Direkteingabe",Schwunggewicht!U4,"Methode"))))</f>
        <v>309.75</v>
      </c>
      <c r="E5" s="74">
        <f>IF($H$10="Pendelmethode besaitet",Schwunggewicht!V11,IF($H$10="Pendelmethode unbesaitet",Schwunggewicht!V21,IF($H$10="Messmethode",Schwunggewicht!V12,IF($H$10="Direkteingabe",Schwunggewicht!V4,"Methode"))))</f>
        <v>311.54999999999995</v>
      </c>
      <c r="F5" s="74">
        <f>IF($H$10="Pendelmethode besaitet",Schwunggewicht!W11,IF($H$10="Pendelmethode unbesaitet",Schwunggewicht!W21,IF($H$10="Messmethode",Schwunggewicht!W12,IF($H$10="Direkteingabe",Schwunggewicht!W4,"Methode"))))</f>
        <v>311.89999999999998</v>
      </c>
      <c r="G5" s="53"/>
      <c r="H5" s="35" t="s">
        <v>34</v>
      </c>
      <c r="I5" s="96">
        <v>320</v>
      </c>
      <c r="J5" s="28"/>
      <c r="K5" s="1"/>
    </row>
    <row r="6" spans="1:11" ht="15.75" thickBot="1" x14ac:dyDescent="0.25">
      <c r="A6" s="1"/>
      <c r="B6" s="84"/>
      <c r="C6" s="49" t="str">
        <f>Schwunggewicht!T13</f>
        <v>Balance gemessen [cm]</v>
      </c>
      <c r="D6" s="74">
        <f>IF($H$10="Pendelmethode besaitet",Schwunggewicht!U13,IF($H$10="Pendelmethode unbesaitet",Schwunggewicht!U22,IF($H$10="Messmethode",Schwunggewicht!U14,IF($H$10="Direkteingabe",Schwunggewicht!U5,"Methode"))))</f>
        <v>31.014917127071826</v>
      </c>
      <c r="E6" s="74">
        <f>IF($H$10="Pendelmethode besaitet",Schwunggewicht!V13,IF($H$10="Pendelmethode unbesaitet",Schwunggewicht!V22,IF($H$10="Messmethode",Schwunggewicht!V14,IF($H$10="Direkteingabe",Schwunggewicht!V5,"Methode"))))</f>
        <v>31.722733833718245</v>
      </c>
      <c r="F6" s="74">
        <f>IF($H$10="Pendelmethode besaitet",Schwunggewicht!W13,IF($H$10="Pendelmethode unbesaitet",Schwunggewicht!W22,IF($H$10="Messmethode",Schwunggewicht!W14,IF($H$10="Direkteingabe",Schwunggewicht!W5,"Methode"))))</f>
        <v>31.723013698630137</v>
      </c>
      <c r="G6" s="53"/>
      <c r="H6" s="36" t="s">
        <v>35</v>
      </c>
      <c r="I6" s="97">
        <v>31.7</v>
      </c>
      <c r="J6" s="28"/>
      <c r="K6" s="1"/>
    </row>
    <row r="7" spans="1:11" ht="15.75" thickBot="1" x14ac:dyDescent="0.25">
      <c r="A7" s="1"/>
      <c r="B7" s="84"/>
      <c r="C7" s="49" t="str">
        <f>Schwunggewicht!T15</f>
        <v>Schwunggewicht gependelt [kgcm^2]</v>
      </c>
      <c r="D7" s="74">
        <f>IF($H$10="Pendelmethode besaitet",Schwunggewicht!U15,IF($H$10="Pendelmethode unbesaitet",Schwunggewicht!U23,IF($H$10="Messmethode",Schwunggewicht!U16,IF($H$10="Direkteingabe",Schwunggewicht!U6,"Methode"))))</f>
        <v>294.30813081780201</v>
      </c>
      <c r="E7" s="74">
        <f>IF($H$10="Pendelmethode besaitet",Schwunggewicht!V15,IF($H$10="Pendelmethode unbesaitet",Schwunggewicht!V23,IF($H$10="Messmethode",Schwunggewicht!V16,IF($H$10="Direkteingabe",Schwunggewicht!V6,"Methode"))))</f>
        <v>304.69857985435823</v>
      </c>
      <c r="F7" s="74">
        <f>IF($H$10="Pendelmethode besaitet",Schwunggewicht!W15,IF($H$10="Pendelmethode unbesaitet",Schwunggewicht!W23,IF($H$10="Messmethode",Schwunggewicht!W16,IF($H$10="Direkteingabe",Schwunggewicht!W6,"Methode"))))</f>
        <v>302.64630287371216</v>
      </c>
      <c r="G7" s="53"/>
      <c r="H7" s="36" t="s">
        <v>38</v>
      </c>
      <c r="I7" s="98">
        <v>315</v>
      </c>
      <c r="J7" s="28"/>
      <c r="K7" s="1"/>
    </row>
    <row r="8" spans="1:11" ht="15.75" thickBot="1" x14ac:dyDescent="0.25">
      <c r="A8" s="1"/>
      <c r="B8" s="84"/>
      <c r="C8" s="53"/>
      <c r="D8" s="57"/>
      <c r="E8" s="57"/>
      <c r="F8" s="57"/>
      <c r="G8" s="53"/>
      <c r="H8" s="51"/>
      <c r="I8" s="51"/>
      <c r="J8" s="28"/>
      <c r="K8" s="1"/>
    </row>
    <row r="9" spans="1:11" ht="15.75" thickBot="1" x14ac:dyDescent="0.25">
      <c r="A9" s="1"/>
      <c r="B9" s="84"/>
      <c r="C9" s="77" t="s">
        <v>12</v>
      </c>
      <c r="D9" s="102">
        <f>D7-(D5/1000)*(D6-10.16)^2</f>
        <v>159.5893165130158</v>
      </c>
      <c r="E9" s="102">
        <f>E7-(E5/1000)*(E6-10.16)^2</f>
        <v>159.84294302529239</v>
      </c>
      <c r="F9" s="102">
        <f>F7-(F5/1000)*(F6-10.16)^2</f>
        <v>157.62416858228789</v>
      </c>
      <c r="G9" s="53"/>
      <c r="H9" s="160" t="s">
        <v>51</v>
      </c>
      <c r="I9" s="159" t="s">
        <v>28</v>
      </c>
      <c r="J9" s="28"/>
      <c r="K9" s="1"/>
    </row>
    <row r="10" spans="1:11" ht="15.75" thickBot="1" x14ac:dyDescent="0.25">
      <c r="A10" s="1"/>
      <c r="B10" s="84"/>
      <c r="C10" s="78" t="s">
        <v>22</v>
      </c>
      <c r="D10" s="103">
        <f>D5/(1+D5*(52-D6)^2/D7)</f>
        <v>0.66687565261941539</v>
      </c>
      <c r="E10" s="103">
        <f>E5/(1+E5*(52-E6)^2/E7)</f>
        <v>0.73929851559585669</v>
      </c>
      <c r="F10" s="103">
        <f>F5/(1+F5*(52-F6)^2/F7)</f>
        <v>0.73435292184198864</v>
      </c>
      <c r="G10" s="53"/>
      <c r="H10" s="132" t="s">
        <v>87</v>
      </c>
      <c r="I10" s="224" t="str">
        <f>IF(OR(D15&lt;0,D16&lt;0,D18&gt;70,D18&lt;0,AND(D15=0,D7&lt;&gt;$I$7),AND(D15=0,$I$6&lt;&gt;D6)),"NEIN",IF(OR(E15&lt;0,E16&lt;0,E18&gt;70,E18&lt;0,AND(E15=0,E7&lt;&gt;$I$7),AND(E15=0,$I$6&lt;&gt;E6)),"NEIN",IF(OR(F15&lt;0,F16&lt;0,F18&gt;70,F18&lt;0,AND(F15=0,F7&lt;&gt;$I$7),AND(F15=0,$I$6&lt;&gt;F6)),"NEIN","JA")))</f>
        <v>JA</v>
      </c>
      <c r="J10" s="28"/>
      <c r="K10" s="1"/>
    </row>
    <row r="11" spans="1:11" ht="15.75" thickBot="1" x14ac:dyDescent="0.25">
      <c r="A11" s="1"/>
      <c r="B11" s="84"/>
      <c r="C11" s="79" t="s">
        <v>13</v>
      </c>
      <c r="D11" s="104">
        <f>D9/D5</f>
        <v>0.51521974661183467</v>
      </c>
      <c r="E11" s="104">
        <f>E9/E5</f>
        <v>0.51305711129928555</v>
      </c>
      <c r="F11" s="104">
        <f>F9/F5</f>
        <v>0.50536764534237866</v>
      </c>
      <c r="G11" s="53"/>
      <c r="H11" s="51"/>
      <c r="I11" s="51"/>
      <c r="J11" s="28"/>
      <c r="K11" s="1"/>
    </row>
    <row r="12" spans="1:11" ht="15.75" thickBot="1" x14ac:dyDescent="0.25">
      <c r="A12" s="1"/>
      <c r="B12" s="84"/>
      <c r="C12" s="54"/>
      <c r="D12" s="57"/>
      <c r="E12" s="57"/>
      <c r="F12" s="57"/>
      <c r="G12" s="53"/>
      <c r="H12" s="51"/>
      <c r="I12" s="51"/>
      <c r="J12" s="28"/>
      <c r="K12" s="1"/>
    </row>
    <row r="13" spans="1:11" ht="19.5" thickBot="1" x14ac:dyDescent="0.3">
      <c r="A13" s="1"/>
      <c r="B13" s="84"/>
      <c r="C13" s="75" t="s">
        <v>32</v>
      </c>
      <c r="D13" s="100">
        <v>1</v>
      </c>
      <c r="E13" s="101">
        <v>4</v>
      </c>
      <c r="F13" s="100">
        <v>4</v>
      </c>
      <c r="G13" s="53"/>
      <c r="H13" s="51"/>
      <c r="I13" s="51"/>
      <c r="J13" s="28"/>
      <c r="K13" s="1"/>
    </row>
    <row r="14" spans="1:11" x14ac:dyDescent="0.2">
      <c r="A14" s="1"/>
      <c r="B14" s="84"/>
      <c r="C14" s="78" t="s">
        <v>33</v>
      </c>
      <c r="D14" s="103">
        <f>D15-D13</f>
        <v>9.25</v>
      </c>
      <c r="E14" s="103">
        <f>E15-E13</f>
        <v>4.4500000000000455</v>
      </c>
      <c r="F14" s="103">
        <f>F15-F13</f>
        <v>4.1000000000000227</v>
      </c>
      <c r="G14" s="53"/>
      <c r="H14" s="51"/>
      <c r="I14" s="51"/>
      <c r="J14" s="28"/>
      <c r="K14" s="1"/>
    </row>
    <row r="15" spans="1:11" x14ac:dyDescent="0.2">
      <c r="A15" s="1"/>
      <c r="B15" s="84"/>
      <c r="C15" s="78" t="s">
        <v>42</v>
      </c>
      <c r="D15" s="103">
        <f>$I$5-D5</f>
        <v>10.25</v>
      </c>
      <c r="E15" s="103">
        <f>$I$5-E5</f>
        <v>8.4500000000000455</v>
      </c>
      <c r="F15" s="103">
        <f>$I$5-F5</f>
        <v>8.1000000000000227</v>
      </c>
      <c r="G15" s="53"/>
      <c r="H15" s="51"/>
      <c r="I15" s="51"/>
      <c r="J15" s="28"/>
      <c r="K15" s="1"/>
    </row>
    <row r="16" spans="1:11" x14ac:dyDescent="0.2">
      <c r="A16" s="1"/>
      <c r="B16" s="84"/>
      <c r="C16" s="78" t="s">
        <v>39</v>
      </c>
      <c r="D16" s="103">
        <f>$I$7-D7</f>
        <v>20.691869182197991</v>
      </c>
      <c r="E16" s="103">
        <f>$I$7-E7</f>
        <v>10.301420145641771</v>
      </c>
      <c r="F16" s="103">
        <f>$I$7-F7</f>
        <v>12.353697126287841</v>
      </c>
      <c r="G16" s="53"/>
      <c r="H16" s="51"/>
      <c r="I16" s="51"/>
      <c r="J16" s="28"/>
      <c r="K16" s="1"/>
    </row>
    <row r="17" spans="1:11" ht="15.75" thickBot="1" x14ac:dyDescent="0.25">
      <c r="A17" s="1"/>
      <c r="B17" s="84"/>
      <c r="C17" s="54"/>
      <c r="D17" s="57"/>
      <c r="E17" s="57"/>
      <c r="F17" s="57"/>
      <c r="G17" s="53"/>
      <c r="H17" s="51"/>
      <c r="I17" s="51"/>
      <c r="J17" s="28"/>
      <c r="K17" s="1"/>
    </row>
    <row r="18" spans="1:11" x14ac:dyDescent="0.2">
      <c r="A18" s="1"/>
      <c r="B18" s="84"/>
      <c r="C18" s="77" t="s">
        <v>41</v>
      </c>
      <c r="D18" s="102">
        <f>IF(ISERROR(($I$6*($I$5)-D5*D6)/D15=0),0,($I$6*($I$5)-D5*D6)/D15)</f>
        <v>52.402870233122066</v>
      </c>
      <c r="E18" s="102">
        <f>IF(ISERROR(($I$6*($I$5)-E5*E6)/E15=0),0,($I$6*($I$5)-E5*E6)/E15)</f>
        <v>30.861807586400101</v>
      </c>
      <c r="F18" s="102">
        <f>IF(ISERROR(($I$6*($I$5)-F5*F6)/F15=0),0,($I$6*($I$5)-F5*F6)/F15)</f>
        <v>30.813830542871592</v>
      </c>
      <c r="G18" s="53"/>
      <c r="H18" s="51"/>
      <c r="I18" s="51"/>
      <c r="J18" s="28"/>
      <c r="K18" s="1"/>
    </row>
    <row r="19" spans="1:11" ht="18.75" x14ac:dyDescent="0.25">
      <c r="A19" s="1"/>
      <c r="B19" s="84"/>
      <c r="C19" s="76" t="s">
        <v>23</v>
      </c>
      <c r="D19" s="99">
        <v>3</v>
      </c>
      <c r="E19" s="99">
        <v>3</v>
      </c>
      <c r="F19" s="99">
        <v>3</v>
      </c>
      <c r="G19" s="53"/>
      <c r="H19" s="51"/>
      <c r="I19" s="51"/>
      <c r="J19" s="28"/>
      <c r="K19" s="1"/>
    </row>
    <row r="20" spans="1:11" ht="15.75" thickBot="1" x14ac:dyDescent="0.25">
      <c r="A20" s="1"/>
      <c r="B20" s="84"/>
      <c r="C20" s="79" t="s">
        <v>24</v>
      </c>
      <c r="D20" s="104">
        <f>IF(ISERROR(10+SQRT((D16-D22)*1000/D14)),0,10+SQRT((D16-D22)*1000/D14))</f>
        <v>57.240464997823572</v>
      </c>
      <c r="E20" s="104">
        <f>IF(ISERROR(10+SQRT((E16-E22)*1000/E14)),0,10+SQRT((E16-E22)*1000/E14))</f>
        <v>57.653760938722023</v>
      </c>
      <c r="F20" s="104">
        <f>IF(ISERROR(10+SQRT((F16-F22)*1000/F14)),0,10+SQRT((F16-F22)*1000/F14))</f>
        <v>64.45449459889798</v>
      </c>
      <c r="G20" s="53"/>
      <c r="H20" s="51"/>
      <c r="I20" s="51"/>
      <c r="J20" s="28"/>
      <c r="K20" s="1"/>
    </row>
    <row r="21" spans="1:11" ht="15.75" thickBot="1" x14ac:dyDescent="0.25">
      <c r="A21" s="1"/>
      <c r="B21" s="84"/>
      <c r="C21" s="34"/>
      <c r="D21" s="146"/>
      <c r="E21" s="146"/>
      <c r="F21" s="146"/>
      <c r="G21" s="53"/>
      <c r="H21" s="51"/>
      <c r="I21" s="51"/>
      <c r="J21" s="28"/>
      <c r="K21" s="1"/>
    </row>
    <row r="22" spans="1:11" x14ac:dyDescent="0.2">
      <c r="A22" s="1"/>
      <c r="B22" s="84"/>
      <c r="C22" s="80" t="s">
        <v>43</v>
      </c>
      <c r="D22" s="105">
        <f t="shared" ref="D22:F23" si="0">D13/1000*(D19-10)^2</f>
        <v>4.9000000000000002E-2</v>
      </c>
      <c r="E22" s="105">
        <f t="shared" si="0"/>
        <v>0.19600000000000001</v>
      </c>
      <c r="F22" s="106">
        <f t="shared" si="0"/>
        <v>0.19600000000000001</v>
      </c>
      <c r="G22" s="51"/>
      <c r="H22" s="51"/>
      <c r="I22" s="51"/>
      <c r="J22" s="28"/>
      <c r="K22" s="1"/>
    </row>
    <row r="23" spans="1:11" ht="15.75" thickBot="1" x14ac:dyDescent="0.25">
      <c r="A23" s="1"/>
      <c r="B23" s="84"/>
      <c r="C23" s="81" t="s">
        <v>44</v>
      </c>
      <c r="D23" s="107">
        <f t="shared" si="0"/>
        <v>20.642869182197991</v>
      </c>
      <c r="E23" s="107">
        <f t="shared" si="0"/>
        <v>10.105420145641768</v>
      </c>
      <c r="F23" s="108">
        <f t="shared" si="0"/>
        <v>12.157697126287847</v>
      </c>
      <c r="G23" s="51"/>
      <c r="H23" s="51"/>
      <c r="I23" s="51"/>
      <c r="J23" s="28"/>
      <c r="K23" s="1"/>
    </row>
    <row r="24" spans="1:11" x14ac:dyDescent="0.2">
      <c r="A24" s="1"/>
      <c r="B24" s="84"/>
      <c r="C24" s="82"/>
      <c r="D24" s="145"/>
      <c r="E24" s="145"/>
      <c r="F24" s="145"/>
      <c r="G24" s="51"/>
      <c r="H24" s="51"/>
      <c r="I24" s="51"/>
      <c r="J24" s="28"/>
      <c r="K24" s="1"/>
    </row>
    <row r="25" spans="1:11" ht="15.75" thickBot="1" x14ac:dyDescent="0.25">
      <c r="A25" s="1"/>
      <c r="B25" s="84"/>
      <c r="C25" s="82"/>
      <c r="D25" s="83"/>
      <c r="E25" s="83"/>
      <c r="F25" s="83"/>
      <c r="G25" s="51"/>
      <c r="H25" s="51"/>
      <c r="I25" s="51"/>
      <c r="J25" s="28"/>
      <c r="K25" s="1"/>
    </row>
    <row r="26" spans="1:11" ht="19.5" thickBot="1" x14ac:dyDescent="0.3">
      <c r="A26" s="1"/>
      <c r="B26" s="84"/>
      <c r="C26" s="285" t="s">
        <v>48</v>
      </c>
      <c r="D26" s="286"/>
      <c r="E26" s="286"/>
      <c r="F26" s="287"/>
      <c r="G26" s="51"/>
      <c r="H26" s="51"/>
      <c r="I26" s="51"/>
      <c r="J26" s="28"/>
      <c r="K26" s="1"/>
    </row>
    <row r="27" spans="1:11" ht="15.75" thickBot="1" x14ac:dyDescent="0.25">
      <c r="A27" s="1"/>
      <c r="B27" s="84"/>
      <c r="C27" s="87"/>
      <c r="D27" s="88"/>
      <c r="E27" s="88"/>
      <c r="F27" s="89"/>
      <c r="G27" s="51"/>
      <c r="H27" s="51"/>
      <c r="I27" s="51"/>
      <c r="J27" s="28"/>
      <c r="K27" s="1"/>
    </row>
    <row r="28" spans="1:11" ht="19.5" thickBot="1" x14ac:dyDescent="0.3">
      <c r="A28" s="1"/>
      <c r="B28" s="84"/>
      <c r="C28" s="87"/>
      <c r="D28" s="133" t="str">
        <f>Schwunggewicht!U10</f>
        <v>Schläger 1</v>
      </c>
      <c r="E28" s="134" t="str">
        <f>Schwunggewicht!V10</f>
        <v>Schläger 2</v>
      </c>
      <c r="F28" s="135" t="str">
        <f>Schwunggewicht!W10</f>
        <v>Schläger 3</v>
      </c>
      <c r="G28" s="51"/>
      <c r="H28" s="51"/>
      <c r="I28" s="51"/>
      <c r="J28" s="28"/>
      <c r="K28" s="1"/>
    </row>
    <row r="29" spans="1:11" ht="15.75" thickBot="1" x14ac:dyDescent="0.25">
      <c r="A29" s="1"/>
      <c r="B29" s="84"/>
      <c r="C29" s="95" t="s">
        <v>34</v>
      </c>
      <c r="D29" s="109">
        <f>D5+D13+D14</f>
        <v>320</v>
      </c>
      <c r="E29" s="110">
        <f>E5+E13+E14</f>
        <v>320</v>
      </c>
      <c r="F29" s="111">
        <f>F5+F13+F14</f>
        <v>320</v>
      </c>
      <c r="G29" s="51"/>
      <c r="H29" s="51"/>
      <c r="I29" s="51"/>
      <c r="J29" s="28"/>
      <c r="K29" s="1"/>
    </row>
    <row r="30" spans="1:11" ht="21.75" thickBot="1" x14ac:dyDescent="0.35">
      <c r="A30" s="1"/>
      <c r="B30" s="84"/>
      <c r="C30" s="136" t="s">
        <v>45</v>
      </c>
      <c r="D30" s="112">
        <f>D6+(D19-D6)*D13/(D5+D13)+(D20-D6)*D14/(D5+D14)</f>
        <v>31.685223214268067</v>
      </c>
      <c r="E30" s="113">
        <f>E6+(E19-E6)*E13/(E5+E13)+(E20-E6)*E14/(E5+E14)</f>
        <v>31.723804376285663</v>
      </c>
      <c r="F30" s="114">
        <f>F6+(F19-F6)*F13/(F5+F13)+(F20-F6)*F14/(F5+F14)</f>
        <v>31.783996759206005</v>
      </c>
      <c r="G30" s="51"/>
      <c r="H30" s="51"/>
      <c r="I30" s="51"/>
      <c r="J30" s="28"/>
      <c r="K30" s="1"/>
    </row>
    <row r="31" spans="1:11" ht="15.75" thickBot="1" x14ac:dyDescent="0.25">
      <c r="A31" s="1"/>
      <c r="B31" s="143"/>
      <c r="C31" s="94" t="s">
        <v>47</v>
      </c>
      <c r="D31" s="137">
        <f>D7+D22+D23</f>
        <v>315</v>
      </c>
      <c r="E31" s="138">
        <f>E7+E22+E23</f>
        <v>315</v>
      </c>
      <c r="F31" s="139">
        <f>F7+F22+F23</f>
        <v>315.00000000000006</v>
      </c>
      <c r="G31" s="51"/>
      <c r="H31" s="51"/>
      <c r="I31" s="51"/>
      <c r="J31" s="28"/>
      <c r="K31" s="1"/>
    </row>
    <row r="32" spans="1:11" ht="15.75" thickBot="1" x14ac:dyDescent="0.25">
      <c r="A32" s="1"/>
      <c r="B32" s="84"/>
      <c r="C32" s="90"/>
      <c r="D32" s="115"/>
      <c r="E32" s="115"/>
      <c r="F32" s="116"/>
      <c r="G32" s="51"/>
      <c r="H32" s="51"/>
      <c r="I32" s="51"/>
      <c r="J32" s="28"/>
      <c r="K32" s="1"/>
    </row>
    <row r="33" spans="1:12" x14ac:dyDescent="0.2">
      <c r="A33" s="1"/>
      <c r="B33" s="84"/>
      <c r="C33" s="91" t="s">
        <v>25</v>
      </c>
      <c r="D33" s="117">
        <f>D31-(D29/1000)*(D30-10.16)^2</f>
        <v>166.73272498429924</v>
      </c>
      <c r="E33" s="117">
        <f>E31-(E29/1000)*(E30-10.16)^2</f>
        <v>166.20074906281064</v>
      </c>
      <c r="F33" s="118">
        <f>F31-(F29/1000)*(F30-10.16)^2</f>
        <v>165.36888453051148</v>
      </c>
      <c r="G33" s="51"/>
      <c r="H33" s="51"/>
      <c r="I33" s="51"/>
      <c r="J33" s="28"/>
      <c r="K33" s="1"/>
    </row>
    <row r="34" spans="1:12" x14ac:dyDescent="0.2">
      <c r="A34" s="1"/>
      <c r="B34" s="84"/>
      <c r="C34" s="92" t="s">
        <v>26</v>
      </c>
      <c r="D34" s="119">
        <f>D29/(1+D29*(52-D30)^2/D31)</f>
        <v>0.76146819904435514</v>
      </c>
      <c r="E34" s="119">
        <f>E29/(1+E29*(52-E30)^2/E31)</f>
        <v>0.76436184221353054</v>
      </c>
      <c r="F34" s="120">
        <f>F29/(1+F29*(52-F30)^2/F31)</f>
        <v>0.76890938194852454</v>
      </c>
      <c r="G34" s="51"/>
      <c r="H34" s="51"/>
      <c r="I34" s="51"/>
      <c r="J34" s="28"/>
      <c r="K34" s="1"/>
    </row>
    <row r="35" spans="1:12" ht="15.75" thickBot="1" x14ac:dyDescent="0.25">
      <c r="A35" s="1"/>
      <c r="B35" s="84"/>
      <c r="C35" s="93" t="s">
        <v>27</v>
      </c>
      <c r="D35" s="121">
        <f>D33/D29</f>
        <v>0.52103976557593512</v>
      </c>
      <c r="E35" s="121">
        <f>E33/E29</f>
        <v>0.51937734082128328</v>
      </c>
      <c r="F35" s="122">
        <f>F33/F29</f>
        <v>0.51677776415784837</v>
      </c>
      <c r="G35" s="51"/>
      <c r="H35" s="51"/>
      <c r="I35" s="51"/>
      <c r="J35" s="28"/>
      <c r="K35" s="21"/>
      <c r="L35" s="21"/>
    </row>
    <row r="36" spans="1:12" x14ac:dyDescent="0.2">
      <c r="A36" s="1"/>
      <c r="B36" s="84"/>
      <c r="C36" s="144"/>
      <c r="D36" s="51"/>
      <c r="E36" s="51"/>
      <c r="F36" s="51"/>
      <c r="G36" s="51"/>
      <c r="H36" s="51"/>
      <c r="I36" s="51"/>
      <c r="J36" s="28"/>
      <c r="K36" s="21"/>
      <c r="L36" s="21"/>
    </row>
    <row r="37" spans="1:12" x14ac:dyDescent="0.2">
      <c r="A37" s="1"/>
      <c r="B37" s="84"/>
      <c r="C37" s="144"/>
      <c r="D37" s="51"/>
      <c r="E37" s="51"/>
      <c r="F37" s="51"/>
      <c r="G37" s="51"/>
      <c r="H37" s="34"/>
      <c r="I37" s="51"/>
      <c r="J37" s="85"/>
      <c r="K37" s="56"/>
      <c r="L37" s="21"/>
    </row>
    <row r="38" spans="1:12" x14ac:dyDescent="0.2">
      <c r="A38" s="1"/>
      <c r="B38" s="84"/>
      <c r="C38" s="144"/>
      <c r="D38" s="51"/>
      <c r="E38" s="51"/>
      <c r="F38" s="51"/>
      <c r="G38" s="51"/>
      <c r="H38" s="34"/>
      <c r="I38" s="51"/>
      <c r="J38" s="85"/>
      <c r="K38" s="56"/>
      <c r="L38" s="21"/>
    </row>
    <row r="39" spans="1:12" x14ac:dyDescent="0.2">
      <c r="A39" s="1"/>
      <c r="B39" s="41"/>
      <c r="C39" s="58"/>
      <c r="D39" s="27"/>
      <c r="E39" s="27"/>
      <c r="F39" s="27"/>
      <c r="G39" s="27"/>
      <c r="H39" s="34"/>
      <c r="I39" s="51"/>
      <c r="J39" s="85"/>
      <c r="K39" s="56"/>
      <c r="L39" s="21"/>
    </row>
    <row r="40" spans="1:12" x14ac:dyDescent="0.2">
      <c r="A40" s="1"/>
      <c r="B40" s="41"/>
      <c r="C40" s="58"/>
      <c r="D40" s="27"/>
      <c r="E40" s="27"/>
      <c r="F40" s="27"/>
      <c r="G40" s="27"/>
      <c r="H40" s="27"/>
      <c r="I40" s="27"/>
      <c r="J40" s="28"/>
      <c r="K40" s="21"/>
      <c r="L40" s="21"/>
    </row>
    <row r="41" spans="1:12" x14ac:dyDescent="0.2">
      <c r="A41" s="1"/>
      <c r="B41" s="41"/>
      <c r="C41" s="58"/>
      <c r="D41" s="27"/>
      <c r="E41" s="27"/>
      <c r="F41" s="27"/>
      <c r="G41" s="27"/>
      <c r="H41" s="27"/>
      <c r="I41" s="27"/>
      <c r="J41" s="28"/>
      <c r="K41" s="21"/>
      <c r="L41" s="21"/>
    </row>
    <row r="42" spans="1:12" x14ac:dyDescent="0.2">
      <c r="A42" s="1"/>
      <c r="B42" s="41"/>
      <c r="C42" s="58"/>
      <c r="D42" s="27"/>
      <c r="E42" s="27"/>
      <c r="F42" s="27"/>
      <c r="G42" s="27"/>
      <c r="H42" s="27"/>
      <c r="I42" s="27"/>
      <c r="J42" s="28"/>
      <c r="K42" s="1"/>
    </row>
    <row r="43" spans="1:12" x14ac:dyDescent="0.2">
      <c r="A43" s="1"/>
      <c r="B43" s="41"/>
      <c r="C43" s="58"/>
      <c r="D43" s="27"/>
      <c r="E43" s="27"/>
      <c r="F43" s="27"/>
      <c r="G43" s="27"/>
      <c r="H43" s="27"/>
      <c r="I43" s="27"/>
      <c r="J43" s="28"/>
      <c r="K43" s="1"/>
    </row>
    <row r="44" spans="1:12" x14ac:dyDescent="0.2">
      <c r="A44" s="1"/>
      <c r="B44" s="41"/>
      <c r="C44" s="140"/>
      <c r="D44" s="27"/>
      <c r="E44" s="27"/>
      <c r="F44" s="27"/>
      <c r="G44" s="27"/>
      <c r="H44" s="27"/>
      <c r="I44" s="27"/>
      <c r="J44" s="28"/>
      <c r="K44" s="1"/>
    </row>
    <row r="45" spans="1:12" x14ac:dyDescent="0.2">
      <c r="A45" s="1"/>
      <c r="B45" s="41"/>
      <c r="C45" s="140"/>
      <c r="D45" s="27"/>
      <c r="E45" s="27"/>
      <c r="F45" s="27"/>
      <c r="G45" s="27"/>
      <c r="H45" s="27"/>
      <c r="I45" s="27"/>
      <c r="J45" s="28"/>
      <c r="K45" s="1"/>
    </row>
    <row r="46" spans="1:12" x14ac:dyDescent="0.2">
      <c r="A46" s="1"/>
      <c r="B46" s="41"/>
      <c r="C46" s="140"/>
      <c r="D46" s="27"/>
      <c r="E46" s="27"/>
      <c r="F46" s="27"/>
      <c r="G46" s="27"/>
      <c r="H46" s="27"/>
      <c r="I46" s="27"/>
      <c r="J46" s="28"/>
      <c r="K46" s="1"/>
    </row>
    <row r="47" spans="1:12" x14ac:dyDescent="0.2">
      <c r="A47" s="1"/>
      <c r="B47" s="41"/>
      <c r="C47" s="27"/>
      <c r="D47" s="27"/>
      <c r="E47" s="27"/>
      <c r="F47" s="27"/>
      <c r="G47" s="27"/>
      <c r="H47" s="27"/>
      <c r="I47" s="27"/>
      <c r="J47" s="28"/>
      <c r="K47" s="1"/>
    </row>
    <row r="48" spans="1:12" x14ac:dyDescent="0.2">
      <c r="A48" s="1"/>
      <c r="B48" s="41"/>
      <c r="C48" s="27"/>
      <c r="D48" s="27"/>
      <c r="E48" s="27"/>
      <c r="F48" s="27"/>
      <c r="G48" s="27"/>
      <c r="H48" s="27"/>
      <c r="I48" s="27"/>
      <c r="J48" s="28"/>
      <c r="K48" s="1"/>
    </row>
    <row r="49" spans="1:11" x14ac:dyDescent="0.2">
      <c r="A49" s="1"/>
      <c r="B49" s="41"/>
      <c r="C49" s="27"/>
      <c r="D49" s="27"/>
      <c r="E49" s="27"/>
      <c r="F49" s="27"/>
      <c r="G49" s="27"/>
      <c r="H49" s="27"/>
      <c r="I49" s="27"/>
      <c r="J49" s="28"/>
      <c r="K49" s="1"/>
    </row>
    <row r="50" spans="1:11" x14ac:dyDescent="0.2">
      <c r="A50" s="1"/>
      <c r="B50" s="41"/>
      <c r="C50" s="27"/>
      <c r="D50" s="27"/>
      <c r="E50" s="27"/>
      <c r="F50" s="27"/>
      <c r="G50" s="27"/>
      <c r="H50" s="27"/>
      <c r="I50" s="27"/>
      <c r="J50" s="28"/>
      <c r="K50" s="1"/>
    </row>
    <row r="51" spans="1:11" x14ac:dyDescent="0.2">
      <c r="A51" s="1"/>
      <c r="B51" s="41"/>
      <c r="C51" s="27"/>
      <c r="D51" s="27"/>
      <c r="E51" s="27"/>
      <c r="F51" s="27"/>
      <c r="G51" s="27"/>
      <c r="H51" s="27"/>
      <c r="I51" s="27"/>
      <c r="J51" s="28"/>
      <c r="K51" s="1"/>
    </row>
    <row r="52" spans="1:11" x14ac:dyDescent="0.2">
      <c r="A52" s="1"/>
      <c r="B52" s="41"/>
      <c r="C52" s="27"/>
      <c r="D52" s="27"/>
      <c r="E52" s="27"/>
      <c r="F52" s="27"/>
      <c r="G52" s="27"/>
      <c r="H52" s="27"/>
      <c r="I52" s="27"/>
      <c r="J52" s="28"/>
      <c r="K52" s="1"/>
    </row>
    <row r="53" spans="1:11" x14ac:dyDescent="0.2">
      <c r="A53" s="1"/>
      <c r="B53" s="41"/>
      <c r="C53" s="27"/>
      <c r="D53" s="27"/>
      <c r="E53" s="27"/>
      <c r="F53" s="27"/>
      <c r="G53" s="27"/>
      <c r="H53" s="27"/>
      <c r="I53" s="27"/>
      <c r="J53" s="28"/>
      <c r="K53" s="1"/>
    </row>
    <row r="54" spans="1:11" x14ac:dyDescent="0.2">
      <c r="A54" s="1"/>
      <c r="B54" s="41"/>
      <c r="C54" s="27"/>
      <c r="D54" s="27"/>
      <c r="E54" s="27"/>
      <c r="F54" s="27"/>
      <c r="G54" s="27"/>
      <c r="H54" s="27"/>
      <c r="I54" s="27"/>
      <c r="J54" s="28"/>
      <c r="K54" s="1"/>
    </row>
    <row r="55" spans="1:11" x14ac:dyDescent="0.2">
      <c r="A55" s="1"/>
      <c r="B55" s="41"/>
      <c r="C55" s="27"/>
      <c r="D55" s="27"/>
      <c r="E55" s="27"/>
      <c r="F55" s="27"/>
      <c r="G55" s="27"/>
      <c r="H55" s="27"/>
      <c r="I55" s="27"/>
      <c r="J55" s="28"/>
      <c r="K55" s="1"/>
    </row>
    <row r="56" spans="1:11" x14ac:dyDescent="0.2">
      <c r="A56" s="1"/>
      <c r="B56" s="41"/>
      <c r="C56" s="27"/>
      <c r="D56" s="27"/>
      <c r="E56" s="27"/>
      <c r="F56" s="27"/>
      <c r="G56" s="27"/>
      <c r="H56" s="27"/>
      <c r="I56" s="27"/>
      <c r="J56" s="28"/>
      <c r="K56" s="1"/>
    </row>
    <row r="57" spans="1:11" x14ac:dyDescent="0.2">
      <c r="A57" s="1"/>
      <c r="B57" s="41"/>
      <c r="C57" s="27"/>
      <c r="D57" s="27"/>
      <c r="E57" s="27"/>
      <c r="F57" s="27"/>
      <c r="G57" s="27"/>
      <c r="H57" s="27"/>
      <c r="I57" s="27"/>
      <c r="J57" s="28"/>
      <c r="K57" s="1"/>
    </row>
    <row r="58" spans="1:11" x14ac:dyDescent="0.2">
      <c r="A58" s="1"/>
      <c r="B58" s="41"/>
      <c r="C58" s="27"/>
      <c r="D58" s="27"/>
      <c r="E58" s="27"/>
      <c r="F58" s="27"/>
      <c r="G58" s="27"/>
      <c r="H58" s="27"/>
      <c r="I58" s="27"/>
      <c r="J58" s="28"/>
      <c r="K58" s="1"/>
    </row>
    <row r="59" spans="1:11" x14ac:dyDescent="0.2">
      <c r="A59" s="1"/>
      <c r="B59" s="41"/>
      <c r="C59" s="27"/>
      <c r="D59" s="27"/>
      <c r="E59" s="27"/>
      <c r="F59" s="27"/>
      <c r="G59" s="27"/>
      <c r="H59" s="27"/>
      <c r="I59" s="27"/>
      <c r="J59" s="28"/>
      <c r="K59" s="1"/>
    </row>
    <row r="60" spans="1:11" x14ac:dyDescent="0.2">
      <c r="A60" s="1"/>
      <c r="B60" s="41"/>
      <c r="C60" s="27"/>
      <c r="D60" s="27"/>
      <c r="E60" s="27"/>
      <c r="F60" s="27"/>
      <c r="G60" s="27"/>
      <c r="H60" s="27"/>
      <c r="I60" s="27"/>
      <c r="J60" s="28"/>
      <c r="K60" s="1"/>
    </row>
    <row r="61" spans="1:11" x14ac:dyDescent="0.2">
      <c r="A61" s="1"/>
      <c r="B61" s="41"/>
      <c r="C61" s="27"/>
      <c r="D61" s="27"/>
      <c r="E61" s="27"/>
      <c r="F61" s="27"/>
      <c r="G61" s="27"/>
      <c r="H61" s="27"/>
      <c r="I61" s="27"/>
      <c r="J61" s="28"/>
      <c r="K61" s="1"/>
    </row>
    <row r="62" spans="1:11" x14ac:dyDescent="0.2">
      <c r="A62" s="1"/>
      <c r="B62" s="41"/>
      <c r="C62" s="27"/>
      <c r="D62" s="27"/>
      <c r="E62" s="27"/>
      <c r="F62" s="27"/>
      <c r="G62" s="27"/>
      <c r="H62" s="27"/>
      <c r="I62" s="27"/>
      <c r="J62" s="28"/>
      <c r="K62" s="1"/>
    </row>
    <row r="63" spans="1:11" x14ac:dyDescent="0.2">
      <c r="A63" s="1"/>
      <c r="B63" s="41"/>
      <c r="C63" s="27"/>
      <c r="D63" s="27"/>
      <c r="E63" s="27"/>
      <c r="F63" s="27"/>
      <c r="G63" s="27"/>
      <c r="H63" s="27"/>
      <c r="I63" s="27"/>
      <c r="J63" s="28"/>
      <c r="K63" s="1"/>
    </row>
    <row r="64" spans="1:11" x14ac:dyDescent="0.2">
      <c r="A64" s="1"/>
      <c r="B64" s="41"/>
      <c r="C64" s="27"/>
      <c r="D64" s="27"/>
      <c r="E64" s="27"/>
      <c r="F64" s="27"/>
      <c r="G64" s="27"/>
      <c r="H64" s="27"/>
      <c r="I64" s="27"/>
      <c r="J64" s="28"/>
      <c r="K64" s="1"/>
    </row>
    <row r="65" spans="1:11" x14ac:dyDescent="0.2">
      <c r="A65" s="1"/>
      <c r="B65" s="41"/>
      <c r="C65" s="27"/>
      <c r="D65" s="27"/>
      <c r="E65" s="27"/>
      <c r="F65" s="27"/>
      <c r="G65" s="27"/>
      <c r="H65" s="27"/>
      <c r="I65" s="27"/>
      <c r="J65" s="28"/>
      <c r="K65" s="1"/>
    </row>
    <row r="66" spans="1:11" ht="15.75" thickBot="1" x14ac:dyDescent="0.25">
      <c r="A66" s="1"/>
      <c r="B66" s="31"/>
      <c r="C66" s="29"/>
      <c r="D66" s="29"/>
      <c r="E66" s="29"/>
      <c r="F66" s="29"/>
      <c r="G66" s="29"/>
      <c r="H66" s="29"/>
      <c r="I66" s="29"/>
      <c r="J66" s="30"/>
      <c r="K66" s="1"/>
    </row>
    <row r="67" spans="1:1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2">
      <c r="A69" s="161"/>
      <c r="B69" s="161"/>
      <c r="C69" s="161"/>
      <c r="D69" s="161"/>
      <c r="E69" s="161"/>
      <c r="F69" s="161"/>
      <c r="G69" s="161"/>
      <c r="H69" s="161"/>
      <c r="I69" s="161"/>
      <c r="J69" s="161"/>
      <c r="K69" s="161"/>
    </row>
    <row r="70" spans="1:11" x14ac:dyDescent="0.2">
      <c r="A70" s="161"/>
      <c r="B70" s="161"/>
      <c r="C70" s="161"/>
      <c r="D70" s="161"/>
      <c r="E70" s="161"/>
      <c r="F70" s="161"/>
      <c r="G70" s="161"/>
      <c r="H70" s="161"/>
      <c r="I70" s="161"/>
      <c r="J70" s="161"/>
      <c r="K70" s="161"/>
    </row>
    <row r="71" spans="1:11" x14ac:dyDescent="0.2">
      <c r="A71" s="161"/>
      <c r="B71" s="161"/>
      <c r="C71" s="161"/>
      <c r="D71" s="161"/>
      <c r="E71" s="161"/>
      <c r="F71" s="161"/>
      <c r="G71" s="161"/>
      <c r="H71" s="161"/>
      <c r="I71" s="161"/>
      <c r="J71" s="161"/>
      <c r="K71" s="161"/>
    </row>
    <row r="72" spans="1:11" x14ac:dyDescent="0.2">
      <c r="A72" s="161"/>
      <c r="B72" s="161"/>
      <c r="C72" s="161"/>
      <c r="D72" s="161"/>
      <c r="E72" s="161"/>
      <c r="F72" s="161"/>
      <c r="G72" s="161"/>
      <c r="H72" s="161"/>
      <c r="I72" s="161"/>
      <c r="J72" s="161"/>
      <c r="K72" s="161"/>
    </row>
    <row r="73" spans="1:11" x14ac:dyDescent="0.2">
      <c r="A73" s="161"/>
      <c r="B73" s="161"/>
      <c r="C73" s="161"/>
      <c r="D73" s="161"/>
      <c r="E73" s="161"/>
      <c r="F73" s="161"/>
      <c r="G73" s="161"/>
      <c r="H73" s="161"/>
      <c r="I73" s="161"/>
      <c r="J73" s="161"/>
      <c r="K73" s="161"/>
    </row>
    <row r="74" spans="1:11" x14ac:dyDescent="0.2">
      <c r="A74" s="161"/>
      <c r="B74" s="161"/>
      <c r="C74" s="161"/>
      <c r="D74" s="161"/>
      <c r="E74" s="161"/>
      <c r="F74" s="161"/>
      <c r="G74" s="161"/>
      <c r="H74" s="161"/>
      <c r="I74" s="161"/>
      <c r="J74" s="161"/>
      <c r="K74" s="161"/>
    </row>
    <row r="75" spans="1:11" x14ac:dyDescent="0.2">
      <c r="A75" s="161"/>
      <c r="B75" s="161"/>
      <c r="C75" s="161"/>
      <c r="D75" s="161"/>
      <c r="E75" s="161"/>
      <c r="F75" s="161"/>
      <c r="G75" s="161"/>
      <c r="H75" s="161"/>
      <c r="I75" s="161"/>
      <c r="J75" s="161"/>
      <c r="K75" s="161"/>
    </row>
    <row r="76" spans="1:11" x14ac:dyDescent="0.2">
      <c r="A76" s="161"/>
      <c r="B76" s="161"/>
      <c r="C76" s="161"/>
      <c r="D76" s="161"/>
      <c r="E76" s="161"/>
      <c r="F76" s="161"/>
      <c r="G76" s="161"/>
      <c r="H76" s="161"/>
      <c r="I76" s="161"/>
      <c r="J76" s="161"/>
      <c r="K76" s="161"/>
    </row>
    <row r="77" spans="1:11" x14ac:dyDescent="0.2">
      <c r="A77" s="161"/>
      <c r="B77" s="161"/>
      <c r="C77" s="161"/>
      <c r="D77" s="161"/>
      <c r="E77" s="161"/>
      <c r="F77" s="161"/>
      <c r="G77" s="161"/>
      <c r="H77" s="161"/>
      <c r="I77" s="161"/>
      <c r="J77" s="161"/>
      <c r="K77" s="161"/>
    </row>
    <row r="78" spans="1:11" x14ac:dyDescent="0.2">
      <c r="A78" s="161"/>
      <c r="B78" s="161"/>
      <c r="C78" s="161"/>
      <c r="D78" s="161"/>
      <c r="E78" s="161"/>
      <c r="F78" s="161"/>
      <c r="G78" s="161"/>
      <c r="H78" s="161"/>
      <c r="I78" s="161"/>
      <c r="J78" s="161"/>
      <c r="K78" s="161"/>
    </row>
    <row r="79" spans="1:11" x14ac:dyDescent="0.2">
      <c r="A79" s="161"/>
      <c r="B79" s="161"/>
      <c r="C79" s="161"/>
      <c r="D79" s="161"/>
      <c r="E79" s="161"/>
      <c r="F79" s="161"/>
      <c r="G79" s="161"/>
      <c r="H79" s="161"/>
      <c r="I79" s="161"/>
      <c r="J79" s="161"/>
      <c r="K79" s="161"/>
    </row>
    <row r="80" spans="1:11" x14ac:dyDescent="0.2">
      <c r="A80" s="161"/>
      <c r="B80" s="161"/>
      <c r="C80" s="161"/>
      <c r="D80" s="161"/>
      <c r="E80" s="161"/>
      <c r="F80" s="161"/>
      <c r="G80" s="161"/>
      <c r="H80" s="161"/>
      <c r="I80" s="161"/>
      <c r="J80" s="161"/>
      <c r="K80" s="161"/>
    </row>
    <row r="81" spans="1:11" x14ac:dyDescent="0.2">
      <c r="A81" s="161"/>
      <c r="B81" s="161"/>
      <c r="C81" s="161"/>
      <c r="D81" s="161"/>
      <c r="E81" s="161"/>
      <c r="F81" s="161"/>
      <c r="G81" s="161"/>
      <c r="H81" s="161"/>
      <c r="I81" s="161"/>
      <c r="J81" s="161"/>
      <c r="K81" s="161"/>
    </row>
    <row r="82" spans="1:11" x14ac:dyDescent="0.2">
      <c r="A82" s="161"/>
      <c r="B82" s="161"/>
      <c r="C82" s="161"/>
      <c r="D82" s="161"/>
      <c r="E82" s="161"/>
      <c r="F82" s="161"/>
      <c r="G82" s="161"/>
      <c r="H82" s="161"/>
      <c r="I82" s="161"/>
      <c r="J82" s="161"/>
      <c r="K82" s="161"/>
    </row>
    <row r="83" spans="1:11" x14ac:dyDescent="0.2">
      <c r="A83" s="161"/>
      <c r="B83" s="161"/>
      <c r="C83" s="161"/>
      <c r="D83" s="161"/>
      <c r="E83" s="161"/>
      <c r="F83" s="161"/>
      <c r="G83" s="161"/>
      <c r="H83" s="161"/>
      <c r="I83" s="161"/>
      <c r="J83" s="161"/>
      <c r="K83" s="161"/>
    </row>
    <row r="84" spans="1:11" x14ac:dyDescent="0.2">
      <c r="A84" s="161"/>
      <c r="B84" s="161"/>
      <c r="C84" s="161"/>
      <c r="D84" s="161"/>
      <c r="E84" s="161"/>
      <c r="F84" s="161"/>
      <c r="G84" s="161"/>
      <c r="H84" s="161"/>
      <c r="I84" s="161"/>
      <c r="J84" s="161"/>
      <c r="K84" s="161"/>
    </row>
    <row r="85" spans="1:11" x14ac:dyDescent="0.2">
      <c r="A85" s="161"/>
      <c r="B85" s="161"/>
      <c r="C85" s="161"/>
      <c r="D85" s="161"/>
      <c r="E85" s="161"/>
      <c r="F85" s="161"/>
      <c r="G85" s="161"/>
      <c r="H85" s="161"/>
      <c r="I85" s="161"/>
      <c r="J85" s="161"/>
      <c r="K85" s="161"/>
    </row>
    <row r="86" spans="1:11" x14ac:dyDescent="0.2">
      <c r="A86" s="161"/>
      <c r="B86" s="161"/>
      <c r="C86" s="161"/>
      <c r="D86" s="161"/>
      <c r="E86" s="161"/>
      <c r="F86" s="161"/>
      <c r="G86" s="161"/>
      <c r="H86" s="161"/>
      <c r="I86" s="161"/>
      <c r="J86" s="161"/>
      <c r="K86" s="161"/>
    </row>
    <row r="87" spans="1:11" x14ac:dyDescent="0.2">
      <c r="A87" s="161"/>
      <c r="B87" s="161"/>
      <c r="C87" s="161"/>
      <c r="D87" s="161"/>
      <c r="E87" s="161"/>
      <c r="F87" s="161"/>
      <c r="G87" s="161"/>
      <c r="H87" s="161"/>
      <c r="I87" s="161"/>
      <c r="J87" s="161"/>
      <c r="K87" s="161"/>
    </row>
    <row r="88" spans="1:11" x14ac:dyDescent="0.2">
      <c r="A88" s="161"/>
      <c r="B88" s="161"/>
      <c r="C88" s="161"/>
      <c r="D88" s="161"/>
      <c r="E88" s="161"/>
      <c r="F88" s="161"/>
      <c r="G88" s="161"/>
      <c r="H88" s="161"/>
      <c r="I88" s="161"/>
      <c r="J88" s="161"/>
      <c r="K88" s="161"/>
    </row>
    <row r="89" spans="1:11" x14ac:dyDescent="0.2">
      <c r="A89" s="161"/>
      <c r="B89" s="161"/>
      <c r="C89" s="161"/>
      <c r="D89" s="161"/>
      <c r="E89" s="161"/>
      <c r="F89" s="161"/>
      <c r="G89" s="161"/>
      <c r="H89" s="161"/>
      <c r="I89" s="161"/>
      <c r="J89" s="161"/>
      <c r="K89" s="161"/>
    </row>
    <row r="90" spans="1:11" x14ac:dyDescent="0.2">
      <c r="A90" s="161"/>
      <c r="B90" s="161"/>
      <c r="C90" s="161"/>
      <c r="D90" s="161"/>
      <c r="E90" s="161"/>
      <c r="F90" s="161"/>
      <c r="G90" s="161"/>
      <c r="H90" s="161"/>
      <c r="I90" s="161"/>
      <c r="J90" s="161"/>
      <c r="K90" s="161"/>
    </row>
    <row r="91" spans="1:11" x14ac:dyDescent="0.2">
      <c r="A91" s="161"/>
      <c r="B91" s="161"/>
      <c r="C91" s="161"/>
      <c r="D91" s="161"/>
      <c r="E91" s="161"/>
      <c r="F91" s="161"/>
      <c r="G91" s="161"/>
      <c r="H91" s="161"/>
      <c r="I91" s="161"/>
      <c r="J91" s="161"/>
      <c r="K91" s="161"/>
    </row>
    <row r="92" spans="1:11" x14ac:dyDescent="0.2">
      <c r="A92" s="161"/>
      <c r="B92" s="161"/>
      <c r="C92" s="161"/>
      <c r="D92" s="161"/>
      <c r="E92" s="161"/>
      <c r="F92" s="161"/>
      <c r="G92" s="161"/>
      <c r="H92" s="161"/>
      <c r="I92" s="161"/>
      <c r="J92" s="161"/>
      <c r="K92" s="161"/>
    </row>
    <row r="93" spans="1:11" x14ac:dyDescent="0.2">
      <c r="A93" s="161"/>
      <c r="B93" s="161"/>
      <c r="C93" s="161"/>
      <c r="D93" s="161"/>
      <c r="E93" s="161"/>
      <c r="F93" s="161"/>
      <c r="G93" s="161"/>
      <c r="H93" s="161"/>
      <c r="I93" s="161"/>
      <c r="J93" s="161"/>
      <c r="K93" s="161"/>
    </row>
    <row r="94" spans="1:11" x14ac:dyDescent="0.2">
      <c r="A94" s="161"/>
      <c r="B94" s="161"/>
      <c r="C94" s="161"/>
      <c r="D94" s="161"/>
      <c r="E94" s="161"/>
      <c r="F94" s="161"/>
      <c r="G94" s="161"/>
      <c r="H94" s="161"/>
      <c r="I94" s="161"/>
      <c r="J94" s="161"/>
      <c r="K94" s="161"/>
    </row>
    <row r="95" spans="1:11" x14ac:dyDescent="0.2">
      <c r="A95" s="161"/>
      <c r="B95" s="161"/>
      <c r="C95" s="161"/>
      <c r="D95" s="161"/>
      <c r="E95" s="161"/>
      <c r="F95" s="161"/>
      <c r="G95" s="161"/>
      <c r="H95" s="161"/>
      <c r="I95" s="161"/>
      <c r="J95" s="161"/>
      <c r="K95" s="161"/>
    </row>
    <row r="96" spans="1:11" x14ac:dyDescent="0.2">
      <c r="A96" s="161"/>
      <c r="B96" s="161"/>
      <c r="C96" s="161"/>
      <c r="D96" s="161"/>
      <c r="E96" s="161"/>
      <c r="F96" s="161"/>
      <c r="G96" s="161"/>
      <c r="H96" s="161"/>
      <c r="I96" s="161"/>
      <c r="J96" s="161"/>
      <c r="K96" s="161"/>
    </row>
    <row r="97" spans="1:11" x14ac:dyDescent="0.2">
      <c r="A97" s="161"/>
      <c r="B97" s="161"/>
      <c r="C97" s="161"/>
      <c r="D97" s="161"/>
      <c r="E97" s="161"/>
      <c r="F97" s="161"/>
      <c r="G97" s="161"/>
      <c r="H97" s="161"/>
      <c r="I97" s="161"/>
      <c r="J97" s="161"/>
      <c r="K97" s="161"/>
    </row>
    <row r="98" spans="1:11" x14ac:dyDescent="0.2">
      <c r="A98" s="161"/>
      <c r="B98" s="161"/>
      <c r="C98" s="161"/>
      <c r="D98" s="161"/>
      <c r="E98" s="161"/>
      <c r="F98" s="161"/>
      <c r="G98" s="161"/>
      <c r="H98" s="161"/>
      <c r="I98" s="161"/>
      <c r="J98" s="161"/>
      <c r="K98" s="161"/>
    </row>
    <row r="99" spans="1:11" x14ac:dyDescent="0.2">
      <c r="A99" s="161"/>
      <c r="B99" s="161"/>
      <c r="C99" s="161"/>
      <c r="D99" s="161"/>
      <c r="E99" s="161"/>
      <c r="F99" s="161"/>
      <c r="G99" s="161"/>
      <c r="H99" s="161"/>
      <c r="I99" s="161"/>
      <c r="J99" s="161"/>
      <c r="K99" s="161"/>
    </row>
    <row r="100" spans="1:11" x14ac:dyDescent="0.2">
      <c r="A100" s="161"/>
      <c r="B100" s="161"/>
      <c r="C100" s="161"/>
      <c r="D100" s="161"/>
      <c r="E100" s="161"/>
      <c r="F100" s="161"/>
      <c r="G100" s="161"/>
      <c r="H100" s="161"/>
      <c r="I100" s="161"/>
      <c r="J100" s="161"/>
      <c r="K100" s="161"/>
    </row>
    <row r="101" spans="1:11" x14ac:dyDescent="0.2">
      <c r="A101" s="161"/>
      <c r="B101" s="161"/>
      <c r="C101" s="161"/>
      <c r="D101" s="161"/>
      <c r="E101" s="161"/>
      <c r="F101" s="161"/>
      <c r="G101" s="161"/>
      <c r="H101" s="161"/>
      <c r="I101" s="161"/>
      <c r="J101" s="161"/>
      <c r="K101" s="161"/>
    </row>
    <row r="102" spans="1:11" x14ac:dyDescent="0.2">
      <c r="A102" s="161"/>
      <c r="B102" s="161"/>
      <c r="C102" s="161"/>
      <c r="D102" s="161"/>
      <c r="E102" s="161"/>
      <c r="F102" s="161"/>
      <c r="G102" s="161"/>
      <c r="H102" s="161"/>
      <c r="I102" s="161"/>
      <c r="J102" s="161"/>
      <c r="K102" s="161"/>
    </row>
    <row r="103" spans="1:11" x14ac:dyDescent="0.2">
      <c r="A103" s="161"/>
      <c r="B103" s="161"/>
      <c r="C103" s="161"/>
      <c r="D103" s="161"/>
      <c r="E103" s="161"/>
      <c r="F103" s="161"/>
      <c r="G103" s="161"/>
      <c r="H103" s="161"/>
      <c r="I103" s="161"/>
      <c r="J103" s="161"/>
      <c r="K103" s="161"/>
    </row>
    <row r="104" spans="1:11" x14ac:dyDescent="0.2">
      <c r="A104" s="161"/>
      <c r="B104" s="161"/>
      <c r="C104" s="161"/>
      <c r="D104" s="161"/>
      <c r="E104" s="161"/>
      <c r="F104" s="161"/>
      <c r="G104" s="161"/>
      <c r="H104" s="161"/>
      <c r="I104" s="161"/>
      <c r="J104" s="161"/>
      <c r="K104" s="161"/>
    </row>
    <row r="105" spans="1:11" x14ac:dyDescent="0.2">
      <c r="A105" s="161"/>
      <c r="B105" s="161"/>
      <c r="C105" s="161"/>
      <c r="D105" s="161"/>
      <c r="E105" s="161"/>
      <c r="F105" s="161"/>
      <c r="G105" s="161"/>
      <c r="H105" s="161"/>
      <c r="I105" s="161"/>
      <c r="J105" s="161"/>
      <c r="K105" s="161"/>
    </row>
    <row r="106" spans="1:11" x14ac:dyDescent="0.2">
      <c r="A106" s="161"/>
      <c r="B106" s="161"/>
      <c r="C106" s="161"/>
      <c r="D106" s="161"/>
      <c r="E106" s="161"/>
      <c r="F106" s="161"/>
      <c r="G106" s="161"/>
      <c r="H106" s="161"/>
      <c r="I106" s="161"/>
      <c r="J106" s="161"/>
      <c r="K106" s="161"/>
    </row>
    <row r="107" spans="1:11" x14ac:dyDescent="0.2">
      <c r="A107" s="161"/>
      <c r="B107" s="161"/>
      <c r="C107" s="161"/>
      <c r="D107" s="161"/>
      <c r="E107" s="161"/>
      <c r="F107" s="161"/>
      <c r="G107" s="161"/>
      <c r="H107" s="161"/>
      <c r="I107" s="161"/>
      <c r="J107" s="161"/>
      <c r="K107" s="161"/>
    </row>
    <row r="108" spans="1:11" x14ac:dyDescent="0.2">
      <c r="A108" s="161"/>
      <c r="B108" s="161"/>
      <c r="C108" s="161"/>
      <c r="D108" s="161"/>
      <c r="E108" s="161"/>
      <c r="F108" s="161"/>
      <c r="G108" s="161"/>
      <c r="H108" s="161"/>
      <c r="I108" s="161"/>
      <c r="J108" s="161"/>
      <c r="K108" s="161"/>
    </row>
    <row r="109" spans="1:11" x14ac:dyDescent="0.2">
      <c r="A109" s="161"/>
      <c r="B109" s="161"/>
      <c r="C109" s="161"/>
      <c r="D109" s="161"/>
      <c r="E109" s="161"/>
      <c r="F109" s="161"/>
      <c r="G109" s="161"/>
      <c r="H109" s="161"/>
      <c r="I109" s="161"/>
      <c r="J109" s="161"/>
      <c r="K109" s="161"/>
    </row>
    <row r="110" spans="1:11" x14ac:dyDescent="0.2">
      <c r="A110" s="161"/>
      <c r="B110" s="161"/>
      <c r="C110" s="161"/>
      <c r="D110" s="161"/>
      <c r="E110" s="161"/>
      <c r="F110" s="161"/>
      <c r="G110" s="161"/>
      <c r="H110" s="161"/>
      <c r="I110" s="161"/>
      <c r="J110" s="161"/>
      <c r="K110" s="161"/>
    </row>
    <row r="111" spans="1:11" x14ac:dyDescent="0.2">
      <c r="A111" s="161"/>
      <c r="B111" s="161"/>
      <c r="C111" s="161"/>
      <c r="D111" s="161"/>
      <c r="E111" s="161"/>
      <c r="F111" s="161"/>
      <c r="G111" s="161"/>
      <c r="H111" s="161"/>
      <c r="I111" s="161"/>
      <c r="J111" s="161"/>
      <c r="K111" s="161"/>
    </row>
    <row r="112" spans="1:11" x14ac:dyDescent="0.2">
      <c r="A112" s="161"/>
      <c r="B112" s="161"/>
      <c r="C112" s="161"/>
      <c r="D112" s="161"/>
      <c r="E112" s="161"/>
      <c r="F112" s="161"/>
      <c r="G112" s="161"/>
      <c r="H112" s="161"/>
      <c r="I112" s="161"/>
      <c r="J112" s="161"/>
      <c r="K112" s="161"/>
    </row>
    <row r="113" spans="1:11" x14ac:dyDescent="0.2">
      <c r="A113" s="161"/>
      <c r="B113" s="161"/>
      <c r="C113" s="161"/>
      <c r="D113" s="161"/>
      <c r="E113" s="161"/>
      <c r="F113" s="161"/>
      <c r="G113" s="161"/>
      <c r="H113" s="161"/>
      <c r="I113" s="161"/>
      <c r="J113" s="161"/>
      <c r="K113" s="161"/>
    </row>
    <row r="114" spans="1:11" x14ac:dyDescent="0.2">
      <c r="A114" s="161"/>
      <c r="B114" s="161"/>
      <c r="C114" s="161"/>
      <c r="D114" s="161"/>
      <c r="E114" s="161"/>
      <c r="F114" s="161"/>
      <c r="G114" s="161"/>
      <c r="H114" s="161"/>
      <c r="I114" s="161"/>
      <c r="J114" s="161"/>
      <c r="K114" s="161"/>
    </row>
    <row r="115" spans="1:11" x14ac:dyDescent="0.2">
      <c r="A115" s="161"/>
      <c r="B115" s="161"/>
      <c r="C115" s="161"/>
      <c r="D115" s="161"/>
      <c r="E115" s="161"/>
      <c r="F115" s="161"/>
      <c r="G115" s="161"/>
      <c r="H115" s="161"/>
      <c r="I115" s="161"/>
      <c r="J115" s="161"/>
      <c r="K115" s="161"/>
    </row>
    <row r="116" spans="1:11" x14ac:dyDescent="0.2">
      <c r="A116" s="161"/>
      <c r="B116" s="161"/>
      <c r="C116" s="161"/>
      <c r="D116" s="161"/>
      <c r="E116" s="161"/>
      <c r="F116" s="161"/>
      <c r="G116" s="161"/>
      <c r="H116" s="161"/>
      <c r="I116" s="161"/>
      <c r="J116" s="161"/>
      <c r="K116" s="161"/>
    </row>
    <row r="117" spans="1:11" x14ac:dyDescent="0.2">
      <c r="A117" s="161"/>
      <c r="B117" s="161"/>
      <c r="C117" s="161"/>
      <c r="D117" s="161"/>
      <c r="E117" s="161"/>
      <c r="F117" s="161"/>
      <c r="G117" s="161"/>
      <c r="H117" s="161"/>
      <c r="I117" s="161"/>
      <c r="J117" s="161"/>
      <c r="K117" s="161"/>
    </row>
    <row r="118" spans="1:11" x14ac:dyDescent="0.2">
      <c r="A118" s="161"/>
      <c r="B118" s="161"/>
      <c r="C118" s="161"/>
      <c r="D118" s="161"/>
      <c r="E118" s="161"/>
      <c r="F118" s="161"/>
      <c r="G118" s="161"/>
      <c r="H118" s="161"/>
      <c r="I118" s="161"/>
      <c r="J118" s="161"/>
      <c r="K118" s="161"/>
    </row>
    <row r="119" spans="1:11" x14ac:dyDescent="0.2">
      <c r="A119" s="161"/>
      <c r="B119" s="161"/>
      <c r="C119" s="161"/>
      <c r="D119" s="161"/>
      <c r="E119" s="161"/>
      <c r="F119" s="161"/>
      <c r="G119" s="161"/>
      <c r="H119" s="161"/>
      <c r="I119" s="161"/>
      <c r="J119" s="161"/>
      <c r="K119" s="161"/>
    </row>
    <row r="120" spans="1:11" x14ac:dyDescent="0.2">
      <c r="A120" s="161"/>
      <c r="B120" s="161"/>
      <c r="C120" s="161"/>
      <c r="D120" s="161"/>
      <c r="E120" s="161"/>
      <c r="F120" s="161"/>
      <c r="G120" s="161"/>
      <c r="H120" s="161"/>
      <c r="I120" s="161"/>
      <c r="J120" s="161"/>
      <c r="K120" s="161"/>
    </row>
    <row r="121" spans="1:11" x14ac:dyDescent="0.2">
      <c r="A121" s="161"/>
      <c r="B121" s="161"/>
      <c r="C121" s="161"/>
      <c r="D121" s="161"/>
      <c r="E121" s="161"/>
      <c r="F121" s="161"/>
      <c r="G121" s="161"/>
      <c r="H121" s="161"/>
      <c r="I121" s="161"/>
      <c r="J121" s="161"/>
      <c r="K121" s="161"/>
    </row>
    <row r="122" spans="1:11" x14ac:dyDescent="0.2">
      <c r="A122" s="161"/>
      <c r="B122" s="161"/>
      <c r="C122" s="161"/>
      <c r="D122" s="161"/>
      <c r="E122" s="161"/>
      <c r="F122" s="161"/>
      <c r="G122" s="161"/>
      <c r="H122" s="161"/>
      <c r="I122" s="161"/>
      <c r="J122" s="161"/>
      <c r="K122" s="161"/>
    </row>
    <row r="123" spans="1:11" x14ac:dyDescent="0.2">
      <c r="A123" s="161"/>
      <c r="B123" s="161"/>
      <c r="C123" s="161"/>
      <c r="D123" s="161"/>
      <c r="E123" s="161"/>
      <c r="F123" s="161"/>
      <c r="G123" s="161"/>
      <c r="H123" s="161"/>
      <c r="I123" s="161"/>
      <c r="J123" s="161"/>
      <c r="K123" s="161"/>
    </row>
    <row r="124" spans="1:11" x14ac:dyDescent="0.2">
      <c r="A124" s="161"/>
      <c r="B124" s="161"/>
      <c r="C124" s="161"/>
      <c r="D124" s="161"/>
      <c r="E124" s="161"/>
      <c r="F124" s="161"/>
      <c r="G124" s="161"/>
      <c r="H124" s="161"/>
      <c r="I124" s="161"/>
      <c r="J124" s="161"/>
      <c r="K124" s="161"/>
    </row>
    <row r="125" spans="1:11" x14ac:dyDescent="0.2">
      <c r="A125" s="161"/>
      <c r="B125" s="161"/>
      <c r="C125" s="161"/>
      <c r="D125" s="161"/>
      <c r="E125" s="161"/>
      <c r="F125" s="161"/>
      <c r="G125" s="161"/>
      <c r="H125" s="161"/>
      <c r="I125" s="161"/>
      <c r="J125" s="161"/>
      <c r="K125" s="161"/>
    </row>
    <row r="126" spans="1:11" x14ac:dyDescent="0.2">
      <c r="A126" s="161"/>
      <c r="B126" s="161"/>
      <c r="C126" s="161"/>
      <c r="D126" s="161"/>
      <c r="E126" s="161"/>
      <c r="F126" s="161"/>
      <c r="G126" s="161"/>
      <c r="H126" s="161"/>
      <c r="I126" s="161"/>
      <c r="J126" s="161"/>
      <c r="K126" s="161"/>
    </row>
    <row r="127" spans="1:11" x14ac:dyDescent="0.2">
      <c r="A127" s="161"/>
      <c r="B127" s="161"/>
      <c r="C127" s="161"/>
      <c r="D127" s="161"/>
      <c r="E127" s="161"/>
      <c r="F127" s="161"/>
      <c r="G127" s="161"/>
      <c r="H127" s="161"/>
      <c r="I127" s="161"/>
      <c r="J127" s="161"/>
      <c r="K127" s="161"/>
    </row>
    <row r="128" spans="1:11" x14ac:dyDescent="0.2">
      <c r="A128" s="161"/>
      <c r="B128" s="161"/>
      <c r="C128" s="161"/>
      <c r="D128" s="161"/>
      <c r="E128" s="161"/>
      <c r="F128" s="161"/>
      <c r="G128" s="161"/>
      <c r="H128" s="161"/>
      <c r="I128" s="161"/>
      <c r="J128" s="161"/>
      <c r="K128" s="161"/>
    </row>
    <row r="129" spans="1:11" x14ac:dyDescent="0.2">
      <c r="A129" s="161"/>
      <c r="B129" s="161"/>
      <c r="C129" s="161"/>
      <c r="D129" s="161"/>
      <c r="E129" s="161"/>
      <c r="F129" s="161"/>
      <c r="G129" s="161"/>
      <c r="H129" s="161"/>
      <c r="I129" s="161"/>
      <c r="J129" s="161"/>
      <c r="K129" s="161"/>
    </row>
    <row r="130" spans="1:11" x14ac:dyDescent="0.2">
      <c r="A130" s="161"/>
      <c r="B130" s="161"/>
      <c r="C130" s="161"/>
      <c r="D130" s="161"/>
      <c r="E130" s="161"/>
      <c r="F130" s="161"/>
      <c r="G130" s="161"/>
      <c r="H130" s="161"/>
      <c r="I130" s="161"/>
      <c r="J130" s="161"/>
      <c r="K130" s="161"/>
    </row>
    <row r="131" spans="1:11" x14ac:dyDescent="0.2">
      <c r="A131" s="161"/>
      <c r="B131" s="161"/>
      <c r="C131" s="161"/>
      <c r="D131" s="161"/>
      <c r="E131" s="161"/>
      <c r="F131" s="161"/>
      <c r="G131" s="161"/>
      <c r="H131" s="161"/>
      <c r="I131" s="161"/>
      <c r="J131" s="161"/>
      <c r="K131" s="161"/>
    </row>
    <row r="132" spans="1:11" x14ac:dyDescent="0.2">
      <c r="A132" s="161"/>
      <c r="B132" s="161"/>
      <c r="C132" s="161"/>
      <c r="D132" s="161"/>
      <c r="E132" s="161"/>
      <c r="F132" s="161"/>
      <c r="G132" s="161"/>
      <c r="H132" s="161"/>
      <c r="I132" s="161"/>
      <c r="J132" s="161"/>
      <c r="K132" s="161"/>
    </row>
    <row r="133" spans="1:11" x14ac:dyDescent="0.2">
      <c r="A133" s="161"/>
      <c r="B133" s="161"/>
      <c r="C133" s="161"/>
      <c r="D133" s="161"/>
      <c r="E133" s="161"/>
      <c r="F133" s="161"/>
      <c r="G133" s="161"/>
      <c r="H133" s="161"/>
      <c r="I133" s="161"/>
      <c r="J133" s="161"/>
      <c r="K133" s="161"/>
    </row>
    <row r="134" spans="1:11" x14ac:dyDescent="0.2">
      <c r="A134" s="161"/>
      <c r="B134" s="161"/>
      <c r="C134" s="161"/>
      <c r="D134" s="161"/>
      <c r="E134" s="161"/>
      <c r="F134" s="161"/>
      <c r="G134" s="161"/>
      <c r="H134" s="161"/>
      <c r="I134" s="161"/>
      <c r="J134" s="161"/>
      <c r="K134" s="161"/>
    </row>
    <row r="135" spans="1:11" x14ac:dyDescent="0.2">
      <c r="A135" s="161"/>
      <c r="B135" s="161"/>
      <c r="C135" s="161"/>
      <c r="D135" s="161"/>
      <c r="E135" s="161"/>
      <c r="F135" s="161"/>
      <c r="G135" s="161"/>
      <c r="H135" s="161"/>
      <c r="I135" s="161"/>
      <c r="J135" s="161"/>
      <c r="K135" s="161"/>
    </row>
    <row r="136" spans="1:11" x14ac:dyDescent="0.2">
      <c r="A136" s="161"/>
      <c r="B136" s="161"/>
      <c r="C136" s="161"/>
      <c r="D136" s="161"/>
      <c r="E136" s="161"/>
      <c r="F136" s="161"/>
      <c r="G136" s="161"/>
      <c r="H136" s="161"/>
      <c r="I136" s="161"/>
      <c r="J136" s="161"/>
      <c r="K136" s="161"/>
    </row>
    <row r="137" spans="1:11" x14ac:dyDescent="0.2">
      <c r="A137" s="161"/>
      <c r="B137" s="161"/>
      <c r="C137" s="161"/>
      <c r="D137" s="161"/>
      <c r="E137" s="161"/>
      <c r="F137" s="161"/>
      <c r="G137" s="161"/>
      <c r="H137" s="161"/>
      <c r="I137" s="161"/>
      <c r="J137" s="161"/>
      <c r="K137" s="161"/>
    </row>
    <row r="138" spans="1:11" x14ac:dyDescent="0.2">
      <c r="A138" s="161"/>
      <c r="B138" s="161"/>
      <c r="C138" s="161"/>
      <c r="D138" s="161"/>
      <c r="E138" s="161"/>
      <c r="F138" s="161"/>
      <c r="G138" s="161"/>
      <c r="H138" s="161"/>
      <c r="I138" s="161"/>
      <c r="J138" s="161"/>
      <c r="K138" s="161"/>
    </row>
    <row r="139" spans="1:11" x14ac:dyDescent="0.2">
      <c r="A139" s="161"/>
      <c r="B139" s="161"/>
      <c r="C139" s="161"/>
      <c r="D139" s="161"/>
      <c r="E139" s="161"/>
      <c r="F139" s="161"/>
      <c r="G139" s="161"/>
      <c r="H139" s="161"/>
      <c r="I139" s="161"/>
      <c r="J139" s="161"/>
      <c r="K139" s="161"/>
    </row>
    <row r="140" spans="1:11" x14ac:dyDescent="0.2">
      <c r="A140" s="161"/>
      <c r="B140" s="161"/>
      <c r="C140" s="161"/>
      <c r="D140" s="161"/>
      <c r="E140" s="161"/>
      <c r="F140" s="161"/>
      <c r="G140" s="161"/>
      <c r="H140" s="161"/>
      <c r="I140" s="161"/>
      <c r="J140" s="161"/>
      <c r="K140" s="161"/>
    </row>
    <row r="141" spans="1:11" x14ac:dyDescent="0.2">
      <c r="A141" s="161"/>
      <c r="B141" s="161"/>
      <c r="C141" s="161"/>
      <c r="D141" s="161"/>
      <c r="E141" s="161"/>
      <c r="F141" s="161"/>
      <c r="G141" s="161"/>
      <c r="H141" s="161"/>
      <c r="I141" s="161"/>
      <c r="J141" s="161"/>
      <c r="K141" s="161"/>
    </row>
    <row r="142" spans="1:11" x14ac:dyDescent="0.2">
      <c r="A142" s="161"/>
      <c r="B142" s="161"/>
      <c r="C142" s="161"/>
      <c r="D142" s="161"/>
      <c r="E142" s="161"/>
      <c r="F142" s="161"/>
      <c r="G142" s="161"/>
      <c r="H142" s="161"/>
      <c r="I142" s="161"/>
      <c r="J142" s="161"/>
      <c r="K142" s="161"/>
    </row>
    <row r="143" spans="1:11" x14ac:dyDescent="0.2">
      <c r="A143" s="161"/>
      <c r="B143" s="161"/>
      <c r="C143" s="161"/>
      <c r="D143" s="161"/>
      <c r="E143" s="161"/>
      <c r="F143" s="161"/>
      <c r="G143" s="161"/>
      <c r="H143" s="161"/>
      <c r="I143" s="161"/>
      <c r="J143" s="161"/>
      <c r="K143" s="161"/>
    </row>
    <row r="144" spans="1:11" x14ac:dyDescent="0.2">
      <c r="A144" s="161"/>
      <c r="B144" s="161"/>
      <c r="C144" s="161"/>
      <c r="D144" s="161"/>
      <c r="E144" s="161"/>
      <c r="F144" s="161"/>
      <c r="G144" s="161"/>
      <c r="H144" s="161"/>
      <c r="I144" s="161"/>
      <c r="J144" s="161"/>
      <c r="K144" s="161"/>
    </row>
    <row r="145" spans="1:11" x14ac:dyDescent="0.2">
      <c r="A145" s="161"/>
      <c r="B145" s="161"/>
      <c r="C145" s="161"/>
      <c r="D145" s="161"/>
      <c r="E145" s="161"/>
      <c r="F145" s="161"/>
      <c r="G145" s="161"/>
      <c r="H145" s="161"/>
      <c r="I145" s="161"/>
      <c r="J145" s="161"/>
      <c r="K145" s="161"/>
    </row>
    <row r="146" spans="1:11" x14ac:dyDescent="0.2">
      <c r="A146" s="161"/>
      <c r="B146" s="161"/>
      <c r="C146" s="161"/>
      <c r="D146" s="161"/>
      <c r="E146" s="161"/>
      <c r="F146" s="161"/>
      <c r="G146" s="161"/>
      <c r="H146" s="161"/>
      <c r="I146" s="161"/>
      <c r="J146" s="161"/>
      <c r="K146" s="161"/>
    </row>
    <row r="147" spans="1:11" x14ac:dyDescent="0.2">
      <c r="A147" s="161"/>
      <c r="B147" s="161"/>
      <c r="C147" s="161"/>
      <c r="D147" s="161"/>
      <c r="E147" s="161"/>
      <c r="F147" s="161"/>
      <c r="G147" s="161"/>
      <c r="H147" s="161"/>
      <c r="I147" s="161"/>
      <c r="J147" s="161"/>
      <c r="K147" s="161"/>
    </row>
    <row r="148" spans="1:11" x14ac:dyDescent="0.2">
      <c r="A148" s="161"/>
      <c r="B148" s="161"/>
      <c r="C148" s="161"/>
      <c r="D148" s="161"/>
      <c r="E148" s="161"/>
      <c r="F148" s="161"/>
      <c r="G148" s="161"/>
      <c r="H148" s="161"/>
      <c r="I148" s="161"/>
      <c r="J148" s="161"/>
      <c r="K148" s="161"/>
    </row>
    <row r="149" spans="1:11" x14ac:dyDescent="0.2">
      <c r="A149" s="161"/>
      <c r="B149" s="161"/>
      <c r="C149" s="161"/>
      <c r="D149" s="161"/>
      <c r="E149" s="161"/>
      <c r="F149" s="161"/>
      <c r="G149" s="161"/>
      <c r="H149" s="161"/>
      <c r="I149" s="161"/>
      <c r="J149" s="161"/>
      <c r="K149" s="161"/>
    </row>
    <row r="150" spans="1:11" x14ac:dyDescent="0.2">
      <c r="A150" s="161"/>
      <c r="B150" s="161"/>
      <c r="C150" s="161"/>
      <c r="D150" s="161"/>
      <c r="E150" s="161"/>
      <c r="F150" s="161"/>
      <c r="G150" s="161"/>
      <c r="H150" s="161"/>
      <c r="I150" s="161"/>
      <c r="J150" s="161"/>
      <c r="K150" s="161"/>
    </row>
    <row r="151" spans="1:11" x14ac:dyDescent="0.2">
      <c r="A151" s="161"/>
      <c r="B151" s="161"/>
      <c r="C151" s="161"/>
      <c r="D151" s="161"/>
      <c r="E151" s="161"/>
      <c r="F151" s="161"/>
      <c r="G151" s="161"/>
      <c r="H151" s="161"/>
      <c r="I151" s="161"/>
      <c r="J151" s="161"/>
      <c r="K151" s="161"/>
    </row>
    <row r="152" spans="1:1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x14ac:dyDescent="0.2">
      <c r="K155" s="1"/>
    </row>
    <row r="156" spans="1:11" x14ac:dyDescent="0.2">
      <c r="K156" s="1"/>
    </row>
  </sheetData>
  <sheetProtection algorithmName="SHA-512" hashValue="xVeUs2DmG5FvKvaNUSqhk7XOYrYBTDL9eD+7iZKEAf+8lEVXImqxVOr0pXyzpM8Uh6Qi4ybtg+P3F9uq+flt/w==" saltValue="h1AtoJKsJpb4CoTElBJ6+A==" spinCount="100000" sheet="1" objects="1" scenarios="1"/>
  <mergeCells count="2">
    <mergeCell ref="C26:F26"/>
    <mergeCell ref="B2:J2"/>
  </mergeCells>
  <conditionalFormatting sqref="I10">
    <cfRule type="containsText" dxfId="4" priority="51" operator="containsText" text="NEIN">
      <formula>NOT(ISERROR(SEARCH("NEIN",I10)))</formula>
    </cfRule>
    <cfRule type="containsText" dxfId="3" priority="52" operator="containsText" text="JA">
      <formula>NOT(ISERROR(SEARCH("JA",I10)))</formula>
    </cfRule>
  </conditionalFormatting>
  <conditionalFormatting sqref="D13:F13 D17:F20">
    <cfRule type="containsErrors" dxfId="2" priority="54">
      <formula>ISERROR(D13)</formula>
    </cfRule>
  </conditionalFormatting>
  <conditionalFormatting sqref="D18:F20">
    <cfRule type="containsText" dxfId="1" priority="20" operator="containsText" text="REFERENZ">
      <formula>NOT(ISERROR(SEARCH("REFERENZ",D18)))</formula>
    </cfRule>
  </conditionalFormatting>
  <conditionalFormatting sqref="D14:F20">
    <cfRule type="cellIs" dxfId="0" priority="24" operator="notBetween">
      <formula>0</formula>
      <formula>70</formula>
    </cfRule>
  </conditionalFormatting>
  <conditionalFormatting sqref="D5:F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:F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:F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H10" xr:uid="{00000000-0002-0000-0200-000000000000}">
      <formula1>"Pendelmethode besaitet, Pendelmethode unbesaitet, Messmethode, Direkteingabe,"</formula1>
    </dataValidation>
  </dataValidations>
  <pageMargins left="0.7" right="0.7" top="0.78740157499999996" bottom="0.78740157499999996" header="0.3" footer="0.3"/>
  <pageSetup paperSize="9" scale="41" orientation="landscape" horizontalDpi="4294967293" r:id="rId1"/>
  <rowBreaks count="1" manualBreakCount="1">
    <brk id="73" max="1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29"/>
  <sheetViews>
    <sheetView tabSelected="1" topLeftCell="B19" workbookViewId="0">
      <selection activeCell="D19" sqref="D19"/>
    </sheetView>
  </sheetViews>
  <sheetFormatPr defaultColWidth="10.76171875" defaultRowHeight="15" x14ac:dyDescent="0.2"/>
  <cols>
    <col min="2" max="2" width="25.15234375" customWidth="1"/>
    <col min="3" max="3" width="12.5078125" customWidth="1"/>
    <col min="5" max="5" width="18.96484375" customWidth="1"/>
  </cols>
  <sheetData>
    <row r="1" spans="2:5" ht="15.75" thickBot="1" x14ac:dyDescent="0.25"/>
    <row r="2" spans="2:5" ht="19.5" thickBot="1" x14ac:dyDescent="0.3">
      <c r="B2" s="291" t="s">
        <v>60</v>
      </c>
      <c r="C2" s="292"/>
    </row>
    <row r="3" spans="2:5" ht="15.75" thickBot="1" x14ac:dyDescent="0.25">
      <c r="B3" s="178" t="s">
        <v>0</v>
      </c>
      <c r="C3" s="179" t="s">
        <v>3</v>
      </c>
    </row>
    <row r="4" spans="2:5" x14ac:dyDescent="0.2">
      <c r="B4" s="45" t="s">
        <v>50</v>
      </c>
      <c r="C4" s="187">
        <v>300</v>
      </c>
    </row>
    <row r="5" spans="2:5" x14ac:dyDescent="0.2">
      <c r="B5" s="36" t="s">
        <v>6</v>
      </c>
      <c r="C5" s="188">
        <v>32</v>
      </c>
    </row>
    <row r="6" spans="2:5" ht="15.75" thickBot="1" x14ac:dyDescent="0.25">
      <c r="B6" s="148" t="s">
        <v>5</v>
      </c>
      <c r="C6" s="189">
        <v>290</v>
      </c>
    </row>
    <row r="7" spans="2:5" ht="15.75" thickBot="1" x14ac:dyDescent="0.25">
      <c r="B7" s="180"/>
      <c r="C7" s="181"/>
    </row>
    <row r="8" spans="2:5" x14ac:dyDescent="0.2">
      <c r="B8" s="77" t="s">
        <v>12</v>
      </c>
      <c r="C8" s="102">
        <f>C6-(C4/1000)*(C5-10.16)^2</f>
        <v>146.90432000000001</v>
      </c>
    </row>
    <row r="9" spans="2:5" x14ac:dyDescent="0.2">
      <c r="B9" s="78" t="s">
        <v>22</v>
      </c>
      <c r="C9" s="103">
        <f>C4/(1+C4*(52-C5)^2/C6)</f>
        <v>0.72325214066007149</v>
      </c>
    </row>
    <row r="10" spans="2:5" ht="15.75" thickBot="1" x14ac:dyDescent="0.25">
      <c r="B10" s="79" t="s">
        <v>13</v>
      </c>
      <c r="C10" s="104">
        <f>C8/C4</f>
        <v>0.48968106666666672</v>
      </c>
    </row>
    <row r="11" spans="2:5" x14ac:dyDescent="0.2">
      <c r="B11" s="168"/>
      <c r="C11" s="169"/>
    </row>
    <row r="12" spans="2:5" ht="37.5" customHeight="1" x14ac:dyDescent="0.2">
      <c r="B12" s="168"/>
      <c r="C12" s="169"/>
    </row>
    <row r="13" spans="2:5" ht="15.75" thickBot="1" x14ac:dyDescent="0.25"/>
    <row r="14" spans="2:5" x14ac:dyDescent="0.2">
      <c r="B14" s="162" t="s">
        <v>52</v>
      </c>
      <c r="C14" s="184">
        <v>80</v>
      </c>
      <c r="D14" s="185">
        <v>42</v>
      </c>
      <c r="E14" s="163" t="s">
        <v>56</v>
      </c>
    </row>
    <row r="15" spans="2:5" x14ac:dyDescent="0.2">
      <c r="B15" s="164" t="s">
        <v>53</v>
      </c>
      <c r="C15" s="185">
        <v>0</v>
      </c>
      <c r="D15" s="185">
        <v>0</v>
      </c>
      <c r="E15" s="165" t="s">
        <v>57</v>
      </c>
    </row>
    <row r="16" spans="2:5" x14ac:dyDescent="0.2">
      <c r="B16" s="164" t="s">
        <v>54</v>
      </c>
      <c r="C16" s="185">
        <v>0</v>
      </c>
      <c r="D16" s="185">
        <v>0</v>
      </c>
      <c r="E16" s="165" t="s">
        <v>58</v>
      </c>
    </row>
    <row r="17" spans="2:5" ht="15.75" thickBot="1" x14ac:dyDescent="0.25">
      <c r="B17" s="166" t="s">
        <v>55</v>
      </c>
      <c r="C17" s="186">
        <v>0</v>
      </c>
      <c r="D17" s="186">
        <v>0</v>
      </c>
      <c r="E17" s="167" t="s">
        <v>59</v>
      </c>
    </row>
    <row r="18" spans="2:5" x14ac:dyDescent="0.2">
      <c r="B18" s="86"/>
      <c r="C18" s="21"/>
      <c r="D18" s="21"/>
      <c r="E18" s="86"/>
    </row>
    <row r="19" spans="2:5" ht="34.5" customHeight="1" x14ac:dyDescent="0.2">
      <c r="B19" s="86"/>
      <c r="C19" s="21"/>
      <c r="D19" s="21"/>
      <c r="E19" s="86"/>
    </row>
    <row r="20" spans="2:5" ht="15.75" thickBot="1" x14ac:dyDescent="0.25"/>
    <row r="21" spans="2:5" ht="19.5" thickBot="1" x14ac:dyDescent="0.3">
      <c r="B21" s="293" t="s">
        <v>48</v>
      </c>
      <c r="C21" s="294"/>
      <c r="D21" s="295"/>
    </row>
    <row r="22" spans="2:5" ht="15.75" thickBot="1" x14ac:dyDescent="0.25">
      <c r="B22" s="176" t="s">
        <v>0</v>
      </c>
      <c r="C22" s="177" t="s">
        <v>61</v>
      </c>
      <c r="D22" s="174" t="s">
        <v>62</v>
      </c>
    </row>
    <row r="23" spans="2:5" x14ac:dyDescent="0.2">
      <c r="B23" s="175" t="s">
        <v>50</v>
      </c>
      <c r="C23" s="190">
        <f>C4+C14+C15+C16+C17</f>
        <v>380</v>
      </c>
      <c r="D23" s="191">
        <f>C23-C4</f>
        <v>80</v>
      </c>
    </row>
    <row r="24" spans="2:5" x14ac:dyDescent="0.2">
      <c r="B24" s="170" t="s">
        <v>6</v>
      </c>
      <c r="C24" s="192">
        <f>C5+((D14-C5)*C14/(C4+C14)+(D15-C5)*C15/(C4+C15)+(D16-C5)*C16/(C4+C16)+(D17-C5)*C17/(C4+C17))</f>
        <v>34.10526315789474</v>
      </c>
      <c r="D24" s="193">
        <f>C24-C5</f>
        <v>2.1052631578947398</v>
      </c>
    </row>
    <row r="25" spans="2:5" x14ac:dyDescent="0.2">
      <c r="B25" s="170" t="s">
        <v>5</v>
      </c>
      <c r="C25" s="192">
        <f>C6+C14/1000*(D14-10)^2+C15/1000*(D15-10)^2+C16/1000*(D16-10)^2+C17/1000*(D17-10)^2</f>
        <v>371.92</v>
      </c>
      <c r="D25" s="193">
        <f>C25-C6</f>
        <v>81.920000000000016</v>
      </c>
    </row>
    <row r="26" spans="2:5" x14ac:dyDescent="0.2">
      <c r="B26" s="171"/>
      <c r="C26" s="194"/>
      <c r="D26" s="193"/>
    </row>
    <row r="27" spans="2:5" x14ac:dyDescent="0.2">
      <c r="B27" s="172" t="s">
        <v>12</v>
      </c>
      <c r="C27" s="182">
        <f>C25-(C23/1000)*(C24-10.16)^2</f>
        <v>154.03726147368417</v>
      </c>
      <c r="D27" s="195">
        <f>C27-C8</f>
        <v>7.1329414736841557</v>
      </c>
    </row>
    <row r="28" spans="2:5" x14ac:dyDescent="0.2">
      <c r="B28" s="172" t="s">
        <v>22</v>
      </c>
      <c r="C28" s="182">
        <f>C23/(1+C23*(52-C24)^2/C25)</f>
        <v>1.1579066073172688</v>
      </c>
      <c r="D28" s="195">
        <f>C28-C9</f>
        <v>0.43465446665719731</v>
      </c>
    </row>
    <row r="29" spans="2:5" ht="15.75" thickBot="1" x14ac:dyDescent="0.25">
      <c r="B29" s="173" t="s">
        <v>13</v>
      </c>
      <c r="C29" s="183">
        <f>C27/C23</f>
        <v>0.40536121440443201</v>
      </c>
      <c r="D29" s="196">
        <f>C29-C10</f>
        <v>-8.4319852262234707E-2</v>
      </c>
    </row>
  </sheetData>
  <sheetProtection algorithmName="SHA-512" hashValue="SShkLdXCr/mtx3xWXfq+5+3ikqq9TIS8bUhuu7uipM5aS9l6vg0nj6gvRfHHkPPWgGCq5/Lqz4+Yk+CUmlM6tA==" saltValue="rW4fZ2PocBGB+2eaDc9VZA==" spinCount="100000" sheet="1" objects="1" scenarios="1"/>
  <mergeCells count="2">
    <mergeCell ref="B2:C2"/>
    <mergeCell ref="B21:D21"/>
  </mergeCells>
  <pageMargins left="0.7" right="0.7" top="0.78740157499999996" bottom="0.78740157499999996" header="0.3" footer="0.3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20"/>
  <sheetViews>
    <sheetView workbookViewId="0">
      <selection activeCell="K24" sqref="K24"/>
    </sheetView>
  </sheetViews>
  <sheetFormatPr defaultColWidth="10.76171875" defaultRowHeight="15" x14ac:dyDescent="0.2"/>
  <cols>
    <col min="1" max="1" width="13.44921875" bestFit="1" customWidth="1"/>
    <col min="2" max="2" width="25.828125" customWidth="1"/>
    <col min="5" max="5" width="23.13671875" customWidth="1"/>
  </cols>
  <sheetData>
    <row r="1" spans="2:5" ht="15.75" thickBot="1" x14ac:dyDescent="0.25"/>
    <row r="2" spans="2:5" ht="15.75" thickBot="1" x14ac:dyDescent="0.25">
      <c r="B2" s="299" t="s">
        <v>70</v>
      </c>
      <c r="C2" s="300"/>
      <c r="D2" s="300"/>
      <c r="E2" s="301"/>
    </row>
    <row r="3" spans="2:5" x14ac:dyDescent="0.2">
      <c r="B3" s="203" t="s">
        <v>67</v>
      </c>
      <c r="C3" s="260">
        <v>4</v>
      </c>
      <c r="D3" s="197">
        <f>C3*2.54</f>
        <v>10.16</v>
      </c>
      <c r="E3" s="198" t="s">
        <v>73</v>
      </c>
    </row>
    <row r="4" spans="2:5" x14ac:dyDescent="0.2">
      <c r="B4" s="204" t="s">
        <v>73</v>
      </c>
      <c r="C4" s="261">
        <v>1</v>
      </c>
      <c r="D4" s="199">
        <f>C4*0.393701</f>
        <v>0.39370100000000002</v>
      </c>
      <c r="E4" s="200" t="s">
        <v>67</v>
      </c>
    </row>
    <row r="5" spans="2:5" x14ac:dyDescent="0.2">
      <c r="B5" s="204"/>
      <c r="C5" s="261"/>
      <c r="D5" s="199"/>
      <c r="E5" s="200"/>
    </row>
    <row r="6" spans="2:5" x14ac:dyDescent="0.2">
      <c r="B6" s="204" t="s">
        <v>68</v>
      </c>
      <c r="C6" s="261">
        <v>1</v>
      </c>
      <c r="D6" s="199">
        <f>C6*0.453592</f>
        <v>0.453592</v>
      </c>
      <c r="E6" s="200" t="s">
        <v>69</v>
      </c>
    </row>
    <row r="7" spans="2:5" ht="15.75" thickBot="1" x14ac:dyDescent="0.25">
      <c r="B7" s="205" t="s">
        <v>69</v>
      </c>
      <c r="C7" s="262">
        <v>1</v>
      </c>
      <c r="D7" s="201">
        <f>C7*2.204623</f>
        <v>2.2046230000000002</v>
      </c>
      <c r="E7" s="202" t="s">
        <v>68</v>
      </c>
    </row>
    <row r="9" spans="2:5" ht="15.75" thickBot="1" x14ac:dyDescent="0.25"/>
    <row r="10" spans="2:5" ht="15.75" thickBot="1" x14ac:dyDescent="0.25">
      <c r="B10" s="296" t="s">
        <v>63</v>
      </c>
      <c r="C10" s="297"/>
      <c r="D10" s="297"/>
      <c r="E10" s="298"/>
    </row>
    <row r="11" spans="2:5" ht="15.75" thickBot="1" x14ac:dyDescent="0.25">
      <c r="B11" s="206" t="s">
        <v>64</v>
      </c>
      <c r="C11" s="260">
        <v>0.27</v>
      </c>
      <c r="D11" s="210"/>
      <c r="E11" s="211"/>
    </row>
    <row r="12" spans="2:5" ht="15.75" thickBot="1" x14ac:dyDescent="0.25">
      <c r="B12" s="207" t="s">
        <v>65</v>
      </c>
      <c r="C12" s="262">
        <v>1</v>
      </c>
      <c r="D12" s="208">
        <f>C12/C11</f>
        <v>3.7037037037037033</v>
      </c>
      <c r="E12" s="209" t="s">
        <v>66</v>
      </c>
    </row>
    <row r="13" spans="2:5" ht="15.75" thickBot="1" x14ac:dyDescent="0.25"/>
    <row r="14" spans="2:5" ht="15.75" thickBot="1" x14ac:dyDescent="0.25">
      <c r="B14" s="296" t="s">
        <v>71</v>
      </c>
      <c r="C14" s="297"/>
      <c r="D14" s="297"/>
      <c r="E14" s="298"/>
    </row>
    <row r="15" spans="2:5" ht="15.75" thickBot="1" x14ac:dyDescent="0.25">
      <c r="B15" s="206" t="s">
        <v>64</v>
      </c>
      <c r="C15" s="263">
        <v>9.8400000000000001E-2</v>
      </c>
      <c r="D15" s="210"/>
      <c r="E15" s="211"/>
    </row>
    <row r="16" spans="2:5" ht="15.75" thickBot="1" x14ac:dyDescent="0.25">
      <c r="B16" s="207" t="s">
        <v>65</v>
      </c>
      <c r="C16" s="262">
        <v>0.85</v>
      </c>
      <c r="D16" s="208">
        <f>C16/C15</f>
        <v>8.6382113821138216</v>
      </c>
      <c r="E16" s="209" t="s">
        <v>66</v>
      </c>
    </row>
    <row r="17" spans="2:5" ht="15.75" thickBot="1" x14ac:dyDescent="0.25"/>
    <row r="18" spans="2:5" ht="15.75" thickBot="1" x14ac:dyDescent="0.25">
      <c r="B18" s="296" t="s">
        <v>72</v>
      </c>
      <c r="C18" s="297"/>
      <c r="D18" s="297"/>
      <c r="E18" s="298"/>
    </row>
    <row r="19" spans="2:5" ht="15.75" thickBot="1" x14ac:dyDescent="0.25">
      <c r="B19" s="206" t="s">
        <v>64</v>
      </c>
      <c r="C19" s="260">
        <v>0.4</v>
      </c>
      <c r="D19" s="210"/>
      <c r="E19" s="211"/>
    </row>
    <row r="20" spans="2:5" ht="15.75" thickBot="1" x14ac:dyDescent="0.25">
      <c r="B20" s="207" t="s">
        <v>65</v>
      </c>
      <c r="C20" s="262">
        <v>4</v>
      </c>
      <c r="D20" s="208">
        <f>C20/C19</f>
        <v>10</v>
      </c>
      <c r="E20" s="209" t="s">
        <v>66</v>
      </c>
    </row>
  </sheetData>
  <sheetProtection algorithmName="SHA-512" hashValue="vOdKqB48Smd1FNoypFqdvyHwLh+nX0oWObqcGDXdTSng40tL12BwcrRtjdQjZ2MiIppUu1Q0D3xLCRUbOSKpIw==" saltValue="tJll/h674f/Rfgd9+oFa9w==" spinCount="100000" sheet="1" objects="1" scenarios="1"/>
  <mergeCells count="4">
    <mergeCell ref="B18:E18"/>
    <mergeCell ref="B2:E2"/>
    <mergeCell ref="B10:E10"/>
    <mergeCell ref="B14:E14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Anleitung</vt:lpstr>
      <vt:lpstr>Schwunggewicht</vt:lpstr>
      <vt:lpstr>Egalisierung</vt:lpstr>
      <vt:lpstr>Gewichtstuning</vt:lpstr>
      <vt:lpstr>Umrechnungen</vt:lpstr>
      <vt:lpstr>Egalisierung!Druckbereich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Zettl David</dc:creator>
  <cp:lastModifiedBy>Zettl David</cp:lastModifiedBy>
  <dcterms:created xsi:type="dcterms:W3CDTF">2020-10-22T14:41:46Z</dcterms:created>
  <dcterms:modified xsi:type="dcterms:W3CDTF">2020-12-01T08:07:35Z</dcterms:modified>
</cp:coreProperties>
</file>